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csam\Dropbox\Fin 1\fin1reviewsessions\"/>
    </mc:Choice>
  </mc:AlternateContent>
  <bookViews>
    <workbookView xWindow="0" yWindow="0" windowWidth="17820" windowHeight="11856" tabRatio="822" firstSheet="1" activeTab="11" xr2:uid="{00000000-000D-0000-FFFF-FFFF00000000}"/>
  </bookViews>
  <sheets>
    <sheet name="q1 (blank)" sheetId="13" r:id="rId1"/>
    <sheet name="q2 (blank)" sheetId="14" r:id="rId2"/>
    <sheet name="q3 (blank)" sheetId="15" r:id="rId3"/>
    <sheet name="q4 (blank)" sheetId="16" r:id="rId4"/>
    <sheet name="q5 (blank)" sheetId="17" r:id="rId5"/>
    <sheet name="q6 (blank)" sheetId="18" r:id="rId6"/>
    <sheet name="q1" sheetId="7" r:id="rId7"/>
    <sheet name="q2" sheetId="8" r:id="rId8"/>
    <sheet name="q3" sheetId="9" r:id="rId9"/>
    <sheet name="q4" sheetId="10" r:id="rId10"/>
    <sheet name="q5" sheetId="11" r:id="rId11"/>
    <sheet name="q6" sheetId="12" r:id="rId12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12" l="1"/>
  <c r="K29" i="12" s="1"/>
  <c r="J30" i="12"/>
  <c r="I29" i="12"/>
  <c r="H29" i="12"/>
  <c r="D29" i="12"/>
  <c r="D15" i="11" l="1"/>
  <c r="C15" i="11"/>
  <c r="D16" i="11"/>
  <c r="D17" i="11"/>
  <c r="C19" i="11"/>
  <c r="D35" i="18"/>
  <c r="C35" i="18"/>
  <c r="D24" i="16"/>
  <c r="D25" i="16"/>
  <c r="D26" i="16"/>
  <c r="E24" i="16"/>
  <c r="E25" i="16"/>
  <c r="E26" i="16"/>
  <c r="F24" i="16"/>
  <c r="F25" i="16"/>
  <c r="F26" i="16"/>
  <c r="G24" i="16"/>
  <c r="G25" i="16"/>
  <c r="G26" i="16"/>
  <c r="H24" i="16"/>
  <c r="H25" i="16"/>
  <c r="H26" i="16"/>
  <c r="I24" i="16"/>
  <c r="I25" i="16"/>
  <c r="I26" i="16"/>
  <c r="J24" i="16"/>
  <c r="J25" i="16"/>
  <c r="J26" i="16"/>
  <c r="K24" i="16"/>
  <c r="K25" i="16"/>
  <c r="K26" i="16"/>
  <c r="L24" i="16"/>
  <c r="L25" i="16"/>
  <c r="L26" i="16"/>
  <c r="M24" i="16"/>
  <c r="M25" i="16"/>
  <c r="M26" i="16"/>
  <c r="C42" i="16"/>
  <c r="C41" i="16"/>
  <c r="F17" i="16"/>
  <c r="G17" i="16"/>
  <c r="H17" i="16"/>
  <c r="I17" i="16"/>
  <c r="J17" i="16"/>
  <c r="K17" i="16"/>
  <c r="L17" i="16"/>
  <c r="M17" i="16"/>
  <c r="F3" i="16"/>
  <c r="G3" i="16"/>
  <c r="H3" i="16"/>
  <c r="I3" i="16"/>
  <c r="J3" i="16"/>
  <c r="K3" i="16"/>
  <c r="L3" i="16"/>
  <c r="M3" i="16"/>
  <c r="F25" i="12"/>
  <c r="D28" i="12"/>
  <c r="D27" i="12"/>
  <c r="D26" i="12"/>
  <c r="D25" i="12"/>
  <c r="C29" i="12"/>
  <c r="C26" i="12"/>
  <c r="C25" i="12"/>
  <c r="F20" i="12"/>
  <c r="D13" i="12"/>
  <c r="D14" i="12"/>
  <c r="D15" i="12"/>
  <c r="C14" i="12"/>
  <c r="C15" i="12"/>
  <c r="C13" i="12"/>
  <c r="C10" i="11"/>
  <c r="C8" i="11"/>
  <c r="E4" i="11"/>
  <c r="D4" i="11"/>
  <c r="C4" i="11"/>
  <c r="C9" i="11"/>
  <c r="F7" i="11"/>
  <c r="F3" i="11"/>
  <c r="C42" i="10"/>
  <c r="C41" i="10"/>
  <c r="M38" i="10"/>
  <c r="L38" i="10"/>
  <c r="K38" i="10"/>
  <c r="J38" i="10"/>
  <c r="I38" i="10"/>
  <c r="H38" i="10"/>
  <c r="G38" i="10"/>
  <c r="F38" i="10"/>
  <c r="E38" i="10"/>
  <c r="D38" i="10"/>
  <c r="C38" i="10"/>
  <c r="M37" i="10"/>
  <c r="L37" i="10"/>
  <c r="K37" i="10"/>
  <c r="J37" i="10"/>
  <c r="I37" i="10"/>
  <c r="H37" i="10"/>
  <c r="G37" i="10"/>
  <c r="F37" i="10"/>
  <c r="E37" i="10"/>
  <c r="D37" i="10"/>
  <c r="M36" i="10"/>
  <c r="L36" i="10"/>
  <c r="K36" i="10"/>
  <c r="J36" i="10"/>
  <c r="I36" i="10"/>
  <c r="H36" i="10"/>
  <c r="G36" i="10"/>
  <c r="F36" i="10"/>
  <c r="E36" i="10"/>
  <c r="D36" i="10"/>
  <c r="M35" i="10"/>
  <c r="L35" i="10"/>
  <c r="K35" i="10"/>
  <c r="J35" i="10"/>
  <c r="I35" i="10"/>
  <c r="H35" i="10"/>
  <c r="G35" i="10"/>
  <c r="F35" i="10"/>
  <c r="E35" i="10"/>
  <c r="D35" i="10"/>
  <c r="M34" i="10"/>
  <c r="L34" i="10"/>
  <c r="K34" i="10"/>
  <c r="J34" i="10"/>
  <c r="I34" i="10"/>
  <c r="H34" i="10"/>
  <c r="G34" i="10"/>
  <c r="F34" i="10"/>
  <c r="E34" i="10"/>
  <c r="D34" i="10"/>
  <c r="C37" i="10"/>
  <c r="C36" i="10"/>
  <c r="C35" i="10"/>
  <c r="C34" i="10"/>
  <c r="M26" i="10"/>
  <c r="L26" i="10"/>
  <c r="K26" i="10"/>
  <c r="J26" i="10"/>
  <c r="I26" i="10"/>
  <c r="H26" i="10"/>
  <c r="G26" i="10"/>
  <c r="F26" i="10"/>
  <c r="E26" i="10"/>
  <c r="D26" i="10"/>
  <c r="M25" i="10"/>
  <c r="L25" i="10"/>
  <c r="K25" i="10"/>
  <c r="J25" i="10"/>
  <c r="I25" i="10"/>
  <c r="H25" i="10"/>
  <c r="G25" i="10"/>
  <c r="F25" i="10"/>
  <c r="E25" i="10"/>
  <c r="D25" i="10"/>
  <c r="M24" i="10"/>
  <c r="L24" i="10"/>
  <c r="K24" i="10"/>
  <c r="J24" i="10"/>
  <c r="I24" i="10"/>
  <c r="H24" i="10"/>
  <c r="G24" i="10"/>
  <c r="F24" i="10"/>
  <c r="E24" i="10"/>
  <c r="D24" i="10"/>
  <c r="D28" i="10"/>
  <c r="E28" i="10"/>
  <c r="F28" i="10"/>
  <c r="G28" i="10"/>
  <c r="H28" i="10"/>
  <c r="I28" i="10"/>
  <c r="J28" i="10"/>
  <c r="K28" i="10"/>
  <c r="L28" i="10"/>
  <c r="M29" i="10"/>
  <c r="L29" i="10"/>
  <c r="K29" i="10"/>
  <c r="J29" i="10"/>
  <c r="I29" i="10"/>
  <c r="H29" i="10"/>
  <c r="G29" i="10"/>
  <c r="F29" i="10"/>
  <c r="E29" i="10"/>
  <c r="D29" i="10"/>
  <c r="F17" i="10"/>
  <c r="G17" i="10"/>
  <c r="H17" i="10"/>
  <c r="I17" i="10"/>
  <c r="J17" i="10"/>
  <c r="K17" i="10"/>
  <c r="L17" i="10"/>
  <c r="M17" i="10"/>
  <c r="F3" i="10"/>
  <c r="G3" i="10"/>
  <c r="H3" i="10"/>
  <c r="I3" i="10"/>
  <c r="J3" i="10"/>
  <c r="K3" i="10"/>
  <c r="L3" i="10"/>
  <c r="M3" i="10"/>
  <c r="D15" i="9"/>
  <c r="D16" i="9"/>
  <c r="D17" i="9"/>
  <c r="D18" i="9"/>
  <c r="D19" i="9"/>
  <c r="C19" i="9"/>
  <c r="C18" i="9"/>
  <c r="C17" i="9"/>
  <c r="C16" i="9"/>
  <c r="C15" i="9"/>
  <c r="D10" i="9"/>
  <c r="D11" i="9"/>
  <c r="D12" i="9"/>
  <c r="C11" i="9"/>
  <c r="C12" i="9"/>
  <c r="C10" i="9"/>
  <c r="G8" i="8"/>
  <c r="F8" i="8"/>
  <c r="E8" i="8"/>
  <c r="D8" i="8"/>
  <c r="C8" i="8"/>
  <c r="G7" i="8"/>
  <c r="F7" i="8"/>
  <c r="E7" i="8"/>
  <c r="D7" i="8"/>
  <c r="C7" i="8"/>
  <c r="F6" i="7"/>
  <c r="E9" i="7"/>
  <c r="E6" i="7"/>
  <c r="D6" i="7"/>
</calcChain>
</file>

<file path=xl/sharedStrings.xml><?xml version="1.0" encoding="utf-8"?>
<sst xmlns="http://schemas.openxmlformats.org/spreadsheetml/2006/main" count="281" uniqueCount="130">
  <si>
    <t>EBIT</t>
  </si>
  <si>
    <t>Taxes</t>
  </si>
  <si>
    <t>CAPEX</t>
  </si>
  <si>
    <t>NWC</t>
  </si>
  <si>
    <t>FCF</t>
  </si>
  <si>
    <t>time</t>
  </si>
  <si>
    <t>cashflow</t>
  </si>
  <si>
    <t>dr</t>
  </si>
  <si>
    <t>using npv formula</t>
  </si>
  <si>
    <t>using irr formula</t>
  </si>
  <si>
    <t>dr 2</t>
  </si>
  <si>
    <t>deviation</t>
  </si>
  <si>
    <t>Year 1</t>
  </si>
  <si>
    <t>Year 2</t>
  </si>
  <si>
    <t>Year 3</t>
  </si>
  <si>
    <t>Year 4</t>
  </si>
  <si>
    <t>Year 5</t>
  </si>
  <si>
    <t>Cash</t>
  </si>
  <si>
    <t>Accounts receivable</t>
  </si>
  <si>
    <t>Inventory</t>
  </si>
  <si>
    <t>Accounts payable</t>
  </si>
  <si>
    <t>INCREASE IN NWC</t>
  </si>
  <si>
    <t xml:space="preserve">Year 2 </t>
  </si>
  <si>
    <t>Revenues</t>
  </si>
  <si>
    <t>Costs of goods sold and operating expenses other than depreciation</t>
  </si>
  <si>
    <t>Depreciation</t>
  </si>
  <si>
    <t>Increase in Net Working Capital</t>
  </si>
  <si>
    <t>Capital Expenditures</t>
  </si>
  <si>
    <t>Marginal corporate Tax rate</t>
  </si>
  <si>
    <t>taxes</t>
  </si>
  <si>
    <t>nopat</t>
  </si>
  <si>
    <t>Part a:</t>
  </si>
  <si>
    <t>Part b:</t>
  </si>
  <si>
    <t>depreciation</t>
  </si>
  <si>
    <t>capex</t>
  </si>
  <si>
    <t>Increase in nwc</t>
  </si>
  <si>
    <t>fcf</t>
  </si>
  <si>
    <t>Project Year</t>
  </si>
  <si>
    <t>Sales revenue</t>
  </si>
  <si>
    <t>12,000</t>
  </si>
  <si>
    <t>7,500</t>
  </si>
  <si>
    <t>4,875</t>
  </si>
  <si>
    <t>COGS</t>
  </si>
  <si>
    <t>Gross Profit</t>
  </si>
  <si>
    <t>SG&amp;A</t>
  </si>
  <si>
    <t>Net Income</t>
  </si>
  <si>
    <t>Original setup</t>
  </si>
  <si>
    <t>Increase in NWC</t>
  </si>
  <si>
    <t>Revised</t>
  </si>
  <si>
    <t>Calculate FCF</t>
  </si>
  <si>
    <t>ni</t>
  </si>
  <si>
    <t>dep</t>
  </si>
  <si>
    <t>inc in nwc</t>
  </si>
  <si>
    <t>npv</t>
  </si>
  <si>
    <t>remember not to include the t=0</t>
  </si>
  <si>
    <t>irr</t>
  </si>
  <si>
    <t>also note that the irr is higher than the discount rate, so we expect the project to be npv positive</t>
  </si>
  <si>
    <t xml:space="preserve">Forecast Horizon t </t>
  </si>
  <si>
    <t>Free Cash Flow</t>
  </si>
  <si>
    <t>gr</t>
  </si>
  <si>
    <t>d/(r-g)</t>
  </si>
  <si>
    <t>r</t>
  </si>
  <si>
    <t>discounted</t>
  </si>
  <si>
    <t>discount terminal to t=0</t>
  </si>
  <si>
    <t>periods 1-3</t>
  </si>
  <si>
    <t>total value</t>
  </si>
  <si>
    <t xml:space="preserve">Accounting Data in Millions of $ </t>
  </si>
  <si>
    <t>Current (Actual)</t>
  </si>
  <si>
    <t>Next year (Forecast)</t>
  </si>
  <si>
    <t xml:space="preserve">Sales </t>
  </si>
  <si>
    <t xml:space="preserve">Costs (COGS and SG&amp;A) </t>
  </si>
  <si>
    <t xml:space="preserve">Depreciation </t>
  </si>
  <si>
    <t xml:space="preserve">Inventories </t>
  </si>
  <si>
    <t xml:space="preserve">PP&amp;E </t>
  </si>
  <si>
    <t>Income Statement</t>
  </si>
  <si>
    <t>Data</t>
  </si>
  <si>
    <t>ebit</t>
  </si>
  <si>
    <t>tax rate</t>
  </si>
  <si>
    <t>Balance Sheet</t>
  </si>
  <si>
    <t>Inventories</t>
  </si>
  <si>
    <t>PP&amp;E</t>
  </si>
  <si>
    <t>Assets</t>
  </si>
  <si>
    <t>Liabilities</t>
  </si>
  <si>
    <t>Equity</t>
  </si>
  <si>
    <t>A=L+E</t>
  </si>
  <si>
    <t>Debt</t>
  </si>
  <si>
    <t>Cash Flows</t>
  </si>
  <si>
    <t>Nopat</t>
  </si>
  <si>
    <t>Capex is calculated as increase in ppe net of dep</t>
  </si>
  <si>
    <t>why? Dep is taken out of ppe</t>
  </si>
  <si>
    <t>For ppe to stay constant would have to do capex</t>
  </si>
  <si>
    <t>for ppe to increase need even more capex</t>
  </si>
  <si>
    <t>comes from increase</t>
  </si>
  <si>
    <t>in inventories</t>
  </si>
  <si>
    <t>Value</t>
  </si>
  <si>
    <t>g</t>
  </si>
  <si>
    <t>Discount</t>
  </si>
  <si>
    <t>Rate</t>
  </si>
  <si>
    <t>a</t>
  </si>
  <si>
    <t>b</t>
  </si>
  <si>
    <t>c</t>
  </si>
  <si>
    <t>DR</t>
  </si>
  <si>
    <t>part a</t>
  </si>
  <si>
    <t>part b</t>
  </si>
  <si>
    <t>Part a</t>
  </si>
  <si>
    <t>value today?</t>
  </si>
  <si>
    <t>value of periods 1-3</t>
  </si>
  <si>
    <t>value of growing perpituity</t>
  </si>
  <si>
    <t>Capex Calculation</t>
  </si>
  <si>
    <t>Npv at dr=0.1</t>
  </si>
  <si>
    <t>Npv at dr=0.14</t>
  </si>
  <si>
    <t>Assumption: Time is "end of year" (question says all cash flows are at the end of year)</t>
  </si>
  <si>
    <t>irr diff</t>
  </si>
  <si>
    <t>Year Zero</t>
  </si>
  <si>
    <t>Year 6</t>
  </si>
  <si>
    <t>Cashflows</t>
  </si>
  <si>
    <r>
      <t xml:space="preserve">Need NWC </t>
    </r>
    <r>
      <rPr>
        <b/>
        <sz val="12"/>
        <color theme="1"/>
        <rFont val="Calibri"/>
        <family val="2"/>
        <scheme val="minor"/>
      </rPr>
      <t>UPFRONT</t>
    </r>
  </si>
  <si>
    <t>Valuing perp at t=2</t>
  </si>
  <si>
    <t>Valuing perp at t=3</t>
  </si>
  <si>
    <t>PPE at end of year 2</t>
  </si>
  <si>
    <t>PPE at end of year 1</t>
  </si>
  <si>
    <t>Depreciation in Year 2</t>
  </si>
  <si>
    <t>Capex</t>
  </si>
  <si>
    <t>check</t>
  </si>
  <si>
    <t>cft+2</t>
  </si>
  <si>
    <t>g perp</t>
  </si>
  <si>
    <t>pv</t>
  </si>
  <si>
    <t>cf 2</t>
  </si>
  <si>
    <t>tot pv</t>
  </si>
  <si>
    <t>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</si>
</sst>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"/>
    <numFmt numFmtId="165" formatCode="#,##0.000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name val="Arial"/>
    </font>
    <font>
      <sz val="18"/>
      <color rgb="FF000000"/>
      <name val="Calibri"/>
    </font>
    <font>
      <b/>
      <sz val="18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20"/>
      <color rgb="FFFFFFFF"/>
      <name val="Calibri"/>
    </font>
    <font>
      <sz val="20"/>
      <color rgb="FF000000"/>
      <name val="Calibri"/>
    </font>
    <font>
      <sz val="12"/>
      <color theme="1"/>
      <name val="Calibri"/>
      <family val="2"/>
      <scheme val="minor"/>
    </font>
    <font>
      <b/>
      <sz val="18"/>
      <color rgb="FF000000"/>
      <name val="Calibri"/>
    </font>
    <font>
      <sz val="18"/>
      <color rgb="FF000000"/>
      <name val="Calibri"/>
    </font>
    <font>
      <b/>
      <sz val="18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20"/>
      <color rgb="FFFFFFFF"/>
      <name val="Calibri"/>
      <family val="2"/>
    </font>
    <font>
      <sz val="2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63">
    <xf numFmtId="0" fontId="0" fillId="0" borderId="0" xfId="0"/>
    <xf numFmtId="8" fontId="0" fillId="0" borderId="0" xfId="0" applyNumberFormat="1"/>
    <xf numFmtId="9" fontId="0" fillId="0" borderId="0" xfId="0" applyNumberFormat="1"/>
    <xf numFmtId="10" fontId="0" fillId="0" borderId="0" xfId="0" applyNumberFormat="1"/>
    <xf numFmtId="0" fontId="5" fillId="2" borderId="2" xfId="0" applyFont="1" applyFill="1" applyBorder="1" applyAlignment="1">
      <alignment horizontal="center" wrapText="1" readingOrder="1"/>
    </xf>
    <xf numFmtId="0" fontId="6" fillId="2" borderId="2" xfId="0" applyFont="1" applyFill="1" applyBorder="1" applyAlignment="1">
      <alignment horizontal="center" wrapText="1" readingOrder="1"/>
    </xf>
    <xf numFmtId="0" fontId="5" fillId="2" borderId="3" xfId="0" applyFont="1" applyFill="1" applyBorder="1" applyAlignment="1">
      <alignment horizontal="center" wrapText="1" readingOrder="1"/>
    </xf>
    <xf numFmtId="0" fontId="5" fillId="2" borderId="4" xfId="0" applyFont="1" applyFill="1" applyBorder="1" applyAlignment="1">
      <alignment horizontal="center" wrapText="1" readingOrder="1"/>
    </xf>
    <xf numFmtId="0" fontId="5" fillId="2" borderId="5" xfId="0" applyFont="1" applyFill="1" applyBorder="1" applyAlignment="1">
      <alignment horizontal="center" wrapText="1" readingOrder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wrapText="1" readingOrder="1"/>
    </xf>
    <xf numFmtId="0" fontId="8" fillId="0" borderId="0" xfId="0" applyFont="1" applyAlignment="1">
      <alignment horizontal="left" wrapText="1" readingOrder="1"/>
    </xf>
    <xf numFmtId="0" fontId="8" fillId="0" borderId="0" xfId="0" applyFont="1" applyAlignment="1">
      <alignment horizontal="center" wrapText="1" readingOrder="1"/>
    </xf>
    <xf numFmtId="9" fontId="8" fillId="0" borderId="0" xfId="0" applyNumberFormat="1" applyFont="1" applyAlignment="1">
      <alignment horizontal="center" wrapText="1" readingOrder="1"/>
    </xf>
    <xf numFmtId="0" fontId="8" fillId="0" borderId="6" xfId="0" applyFont="1" applyBorder="1" applyAlignment="1">
      <alignment horizontal="left" wrapText="1" readingOrder="1"/>
    </xf>
    <xf numFmtId="0" fontId="8" fillId="0" borderId="7" xfId="0" applyFont="1" applyBorder="1" applyAlignment="1">
      <alignment horizontal="center" wrapText="1" readingOrder="1"/>
    </xf>
    <xf numFmtId="0" fontId="8" fillId="0" borderId="8" xfId="0" applyFont="1" applyBorder="1" applyAlignment="1">
      <alignment horizontal="left" wrapText="1" readingOrder="1"/>
    </xf>
    <xf numFmtId="3" fontId="8" fillId="0" borderId="8" xfId="0" applyNumberFormat="1" applyFont="1" applyBorder="1" applyAlignment="1">
      <alignment horizontal="center" wrapText="1" readingOrder="1"/>
    </xf>
    <xf numFmtId="0" fontId="8" fillId="0" borderId="8" xfId="0" applyFont="1" applyBorder="1" applyAlignment="1">
      <alignment horizontal="center" wrapText="1" readingOrder="1"/>
    </xf>
    <xf numFmtId="3" fontId="8" fillId="0" borderId="6" xfId="0" applyNumberFormat="1" applyFont="1" applyBorder="1" applyAlignment="1">
      <alignment horizontal="center" wrapText="1" readingOrder="1"/>
    </xf>
    <xf numFmtId="0" fontId="8" fillId="0" borderId="0" xfId="0" applyFont="1" applyAlignment="1">
      <alignment horizontal="left" vertical="center" wrapText="1" readingOrder="1"/>
    </xf>
    <xf numFmtId="3" fontId="8" fillId="0" borderId="0" xfId="0" applyNumberFormat="1" applyFont="1" applyAlignment="1">
      <alignment horizontal="center" wrapText="1" readingOrder="1"/>
    </xf>
    <xf numFmtId="0" fontId="0" fillId="0" borderId="1" xfId="0" applyBorder="1"/>
    <xf numFmtId="0" fontId="0" fillId="0" borderId="1" xfId="0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 readingOrder="1"/>
    </xf>
    <xf numFmtId="0" fontId="8" fillId="0" borderId="0" xfId="0" applyFont="1" applyFill="1" applyBorder="1" applyAlignment="1">
      <alignment horizontal="center" wrapText="1" readingOrder="1"/>
    </xf>
    <xf numFmtId="0" fontId="0" fillId="0" borderId="0" xfId="0" applyAlignment="1">
      <alignment horizontal="center"/>
    </xf>
    <xf numFmtId="3" fontId="8" fillId="3" borderId="0" xfId="0" applyNumberFormat="1" applyFont="1" applyFill="1" applyAlignment="1">
      <alignment horizontal="center" wrapText="1" readingOrder="1"/>
    </xf>
    <xf numFmtId="164" fontId="8" fillId="0" borderId="6" xfId="0" applyNumberFormat="1" applyFont="1" applyBorder="1" applyAlignment="1">
      <alignment horizontal="center" wrapText="1" readingOrder="1"/>
    </xf>
    <xf numFmtId="165" fontId="8" fillId="0" borderId="6" xfId="0" applyNumberFormat="1" applyFont="1" applyBorder="1" applyAlignment="1">
      <alignment horizontal="center" wrapText="1" readingOrder="1"/>
    </xf>
    <xf numFmtId="164" fontId="8" fillId="0" borderId="8" xfId="0" applyNumberFormat="1" applyFont="1" applyBorder="1" applyAlignment="1">
      <alignment horizontal="center" wrapText="1" readingOrder="1"/>
    </xf>
    <xf numFmtId="165" fontId="8" fillId="0" borderId="8" xfId="0" applyNumberFormat="1" applyFont="1" applyBorder="1" applyAlignment="1">
      <alignment horizontal="center" wrapText="1" readingOrder="1"/>
    </xf>
    <xf numFmtId="0" fontId="9" fillId="4" borderId="9" xfId="0" applyFont="1" applyFill="1" applyBorder="1" applyAlignment="1">
      <alignment horizontal="center" vertical="center" wrapText="1" readingOrder="1"/>
    </xf>
    <xf numFmtId="0" fontId="10" fillId="5" borderId="10" xfId="0" applyFont="1" applyFill="1" applyBorder="1" applyAlignment="1">
      <alignment horizontal="center" vertical="center" wrapText="1" readingOrder="1"/>
    </xf>
    <xf numFmtId="0" fontId="9" fillId="4" borderId="11" xfId="0" applyFont="1" applyFill="1" applyBorder="1" applyAlignment="1">
      <alignment horizontal="center" vertical="center" wrapText="1" readingOrder="1"/>
    </xf>
    <xf numFmtId="0" fontId="10" fillId="5" borderId="0" xfId="0" applyFont="1" applyFill="1" applyBorder="1" applyAlignment="1">
      <alignment horizontal="center" vertical="center" wrapText="1" readingOrder="1"/>
    </xf>
    <xf numFmtId="16" fontId="0" fillId="0" borderId="0" xfId="0" applyNumberFormat="1"/>
    <xf numFmtId="0" fontId="0" fillId="3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 vertical="center" wrapText="1" readingOrder="1"/>
    </xf>
    <xf numFmtId="0" fontId="13" fillId="0" borderId="4" xfId="0" applyFont="1" applyFill="1" applyBorder="1" applyAlignment="1">
      <alignment horizontal="center" vertical="center" wrapText="1" readingOrder="1"/>
    </xf>
    <xf numFmtId="3" fontId="13" fillId="0" borderId="4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3" fontId="11" fillId="0" borderId="0" xfId="0" applyNumberFormat="1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8" fillId="3" borderId="0" xfId="0" applyNumberFormat="1" applyFont="1" applyFill="1" applyBorder="1" applyAlignment="1">
      <alignment horizontal="center" wrapText="1" readingOrder="1"/>
    </xf>
    <xf numFmtId="0" fontId="0" fillId="3" borderId="0" xfId="0" applyFill="1"/>
    <xf numFmtId="3" fontId="11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6" fillId="4" borderId="9" xfId="0" applyFont="1" applyFill="1" applyBorder="1" applyAlignment="1">
      <alignment horizontal="center" vertical="center" wrapText="1" readingOrder="1"/>
    </xf>
    <xf numFmtId="0" fontId="16" fillId="4" borderId="11" xfId="0" applyFont="1" applyFill="1" applyBorder="1" applyAlignment="1">
      <alignment horizontal="center" vertical="center" wrapText="1" readingOrder="1"/>
    </xf>
    <xf numFmtId="0" fontId="17" fillId="5" borderId="10" xfId="0" applyFont="1" applyFill="1" applyBorder="1" applyAlignment="1">
      <alignment horizontal="center" vertical="center" wrapText="1" readingOrder="1"/>
    </xf>
    <xf numFmtId="0" fontId="17" fillId="5" borderId="0" xfId="0" applyFont="1" applyFill="1" applyBorder="1" applyAlignment="1">
      <alignment horizontal="center" vertical="center" wrapText="1" readingOrder="1"/>
    </xf>
    <xf numFmtId="44" fontId="0" fillId="0" borderId="0" xfId="6" applyFont="1"/>
    <xf numFmtId="0" fontId="0" fillId="0" borderId="0" xfId="0" applyFont="1" applyFill="1" applyAlignment="1">
      <alignment horizontal="center"/>
    </xf>
    <xf numFmtId="0" fontId="8" fillId="0" borderId="6" xfId="0" applyFont="1" applyBorder="1" applyAlignment="1">
      <alignment horizontal="center" wrapText="1" readingOrder="1"/>
    </xf>
  </cellXfs>
  <cellStyles count="7">
    <cellStyle name="Currency" xfId="6" builtinId="4"/>
    <cellStyle name="Currency 2" xfId="2" xr:uid="{00000000-0005-0000-0000-000000000000}"/>
    <cellStyle name="Followed Hyperlink" xfId="5" builtinId="9" hidden="1"/>
    <cellStyle name="Hyperlink" xfId="4" builtinId="8" hidden="1"/>
    <cellStyle name="Normal" xfId="0" builtinId="0"/>
    <cellStyle name="Normal 2" xfId="1" xr:uid="{00000000-0005-0000-0000-000004000000}"/>
    <cellStyle name="Percent 2" xfId="3" xr:uid="{00000000-0005-0000-0000-000005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E9D87-34BF-4B2B-84A9-2658C870F7CE}">
  <dimension ref="A1:F23"/>
  <sheetViews>
    <sheetView zoomScale="145" zoomScaleNormal="145" workbookViewId="0">
      <selection activeCell="F7" sqref="F7"/>
    </sheetView>
  </sheetViews>
  <sheetFormatPr defaultRowHeight="15.6" x14ac:dyDescent="0.3"/>
  <cols>
    <col min="1" max="3" width="8.796875" style="26"/>
    <col min="4" max="4" width="17" style="26" customWidth="1"/>
    <col min="5" max="5" width="14.8984375" style="26" bestFit="1" customWidth="1"/>
    <col min="6" max="6" width="13.296875" style="26" bestFit="1" customWidth="1"/>
    <col min="7" max="16384" width="8.796875" style="26"/>
  </cols>
  <sheetData>
    <row r="1" spans="1:6" x14ac:dyDescent="0.3">
      <c r="A1" s="55" t="s">
        <v>111</v>
      </c>
    </row>
    <row r="4" spans="1:6" x14ac:dyDescent="0.3">
      <c r="C4" s="26" t="s">
        <v>96</v>
      </c>
      <c r="D4" s="26">
        <v>0.1</v>
      </c>
      <c r="E4" s="26" t="s">
        <v>98</v>
      </c>
      <c r="F4" s="26" t="s">
        <v>109</v>
      </c>
    </row>
    <row r="5" spans="1:6" x14ac:dyDescent="0.3">
      <c r="C5" s="26" t="s">
        <v>97</v>
      </c>
    </row>
    <row r="6" spans="1:6" x14ac:dyDescent="0.3">
      <c r="E6" s="26" t="s">
        <v>99</v>
      </c>
      <c r="F6" s="26" t="s">
        <v>55</v>
      </c>
    </row>
    <row r="7" spans="1:6" x14ac:dyDescent="0.3">
      <c r="B7" s="26" t="s">
        <v>5</v>
      </c>
      <c r="C7" s="26" t="s">
        <v>6</v>
      </c>
      <c r="D7" s="50"/>
      <c r="E7" s="51"/>
      <c r="F7" s="51" t="s">
        <v>112</v>
      </c>
    </row>
    <row r="8" spans="1:6" x14ac:dyDescent="0.3">
      <c r="B8" s="26">
        <v>1</v>
      </c>
    </row>
    <row r="9" spans="1:6" x14ac:dyDescent="0.3">
      <c r="B9" s="26">
        <v>2</v>
      </c>
      <c r="D9" s="26" t="s">
        <v>101</v>
      </c>
      <c r="E9" s="26" t="s">
        <v>100</v>
      </c>
      <c r="F9" s="26" t="s">
        <v>110</v>
      </c>
    </row>
    <row r="10" spans="1:6" x14ac:dyDescent="0.3">
      <c r="B10" s="26">
        <v>3</v>
      </c>
      <c r="D10" s="26">
        <v>0.14000000000000001</v>
      </c>
      <c r="E10" s="50"/>
    </row>
    <row r="11" spans="1:6" x14ac:dyDescent="0.3">
      <c r="B11" s="26">
        <v>4</v>
      </c>
    </row>
    <row r="12" spans="1:6" x14ac:dyDescent="0.3">
      <c r="B12" s="26">
        <v>5</v>
      </c>
    </row>
    <row r="13" spans="1:6" x14ac:dyDescent="0.3">
      <c r="B13" s="26">
        <v>6</v>
      </c>
    </row>
    <row r="14" spans="1:6" x14ac:dyDescent="0.3">
      <c r="B14" s="26">
        <v>7</v>
      </c>
    </row>
    <row r="15" spans="1:6" x14ac:dyDescent="0.3">
      <c r="B15" s="26">
        <v>8</v>
      </c>
    </row>
    <row r="16" spans="1:6" x14ac:dyDescent="0.3">
      <c r="B16" s="26">
        <v>9</v>
      </c>
    </row>
    <row r="17" spans="2:2" x14ac:dyDescent="0.3">
      <c r="B17" s="26">
        <v>10</v>
      </c>
    </row>
    <row r="18" spans="2:2" x14ac:dyDescent="0.3">
      <c r="B18" s="26">
        <v>11</v>
      </c>
    </row>
    <row r="19" spans="2:2" x14ac:dyDescent="0.3">
      <c r="B19" s="26">
        <v>12</v>
      </c>
    </row>
    <row r="20" spans="2:2" x14ac:dyDescent="0.3">
      <c r="B20" s="26">
        <v>13</v>
      </c>
    </row>
    <row r="21" spans="2:2" x14ac:dyDescent="0.3">
      <c r="B21" s="26">
        <v>14</v>
      </c>
    </row>
    <row r="22" spans="2:2" x14ac:dyDescent="0.3">
      <c r="B22" s="26">
        <v>15</v>
      </c>
    </row>
    <row r="23" spans="2:2" x14ac:dyDescent="0.3">
      <c r="B23" s="26">
        <v>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F6DA3-C0D3-46B7-BB79-2E4475EB3A94}">
  <dimension ref="A1:M43"/>
  <sheetViews>
    <sheetView topLeftCell="B19" zoomScale="115" zoomScaleNormal="115" workbookViewId="0">
      <selection activeCell="D40" sqref="D40"/>
    </sheetView>
  </sheetViews>
  <sheetFormatPr defaultRowHeight="15.6" x14ac:dyDescent="0.3"/>
  <cols>
    <col min="2" max="2" width="19.69921875" customWidth="1"/>
  </cols>
  <sheetData>
    <row r="1" spans="2:13" x14ac:dyDescent="0.3">
      <c r="B1" t="s">
        <v>46</v>
      </c>
    </row>
    <row r="2" spans="2:13" ht="21" customHeight="1" x14ac:dyDescent="0.4">
      <c r="B2" s="11"/>
      <c r="D2" s="62" t="s">
        <v>37</v>
      </c>
      <c r="E2" s="62"/>
      <c r="F2" s="62"/>
      <c r="G2" s="62"/>
      <c r="H2" s="62"/>
      <c r="I2" s="62"/>
      <c r="J2" s="62"/>
      <c r="K2" s="62"/>
      <c r="L2" s="62"/>
      <c r="M2" s="62"/>
    </row>
    <row r="3" spans="2:13" ht="21" x14ac:dyDescent="0.4">
      <c r="B3" s="14"/>
      <c r="C3" s="23">
        <v>0</v>
      </c>
      <c r="D3" s="15">
        <v>1</v>
      </c>
      <c r="E3" s="15">
        <v>2</v>
      </c>
      <c r="F3" s="15">
        <f>E3+1</f>
        <v>3</v>
      </c>
      <c r="G3" s="15">
        <f t="shared" ref="G3:M3" si="0">F3+1</f>
        <v>4</v>
      </c>
      <c r="H3" s="15">
        <f t="shared" si="0"/>
        <v>5</v>
      </c>
      <c r="I3" s="15">
        <f t="shared" si="0"/>
        <v>6</v>
      </c>
      <c r="J3" s="15">
        <f t="shared" si="0"/>
        <v>7</v>
      </c>
      <c r="K3" s="15">
        <f t="shared" si="0"/>
        <v>8</v>
      </c>
      <c r="L3" s="15">
        <f t="shared" si="0"/>
        <v>9</v>
      </c>
      <c r="M3" s="15">
        <f t="shared" si="0"/>
        <v>10</v>
      </c>
    </row>
    <row r="4" spans="2:13" ht="21" x14ac:dyDescent="0.4">
      <c r="B4" s="16" t="s">
        <v>38</v>
      </c>
      <c r="D4" s="17">
        <v>30000</v>
      </c>
      <c r="E4" s="17">
        <v>30000</v>
      </c>
      <c r="F4" s="17">
        <v>30000</v>
      </c>
      <c r="G4" s="17">
        <v>30000</v>
      </c>
      <c r="H4" s="17">
        <v>30000</v>
      </c>
      <c r="I4" s="17">
        <v>30000</v>
      </c>
      <c r="J4" s="17">
        <v>30000</v>
      </c>
      <c r="K4" s="17">
        <v>30000</v>
      </c>
      <c r="L4" s="17">
        <v>30000</v>
      </c>
      <c r="M4" s="17">
        <v>30000</v>
      </c>
    </row>
    <row r="5" spans="2:13" ht="21" x14ac:dyDescent="0.4">
      <c r="B5" s="14" t="s">
        <v>42</v>
      </c>
      <c r="D5" s="19">
        <v>18000</v>
      </c>
      <c r="E5" s="19">
        <v>18000</v>
      </c>
      <c r="F5" s="19">
        <v>18000</v>
      </c>
      <c r="G5" s="19">
        <v>18000</v>
      </c>
      <c r="H5" s="19">
        <v>18000</v>
      </c>
      <c r="I5" s="19">
        <v>18000</v>
      </c>
      <c r="J5" s="19">
        <v>18000</v>
      </c>
      <c r="K5" s="19">
        <v>18000</v>
      </c>
      <c r="L5" s="19">
        <v>18000</v>
      </c>
      <c r="M5" s="19">
        <v>18000</v>
      </c>
    </row>
    <row r="6" spans="2:13" ht="21" x14ac:dyDescent="0.4">
      <c r="B6" s="16" t="s">
        <v>43</v>
      </c>
      <c r="D6" s="18" t="s">
        <v>39</v>
      </c>
      <c r="E6" s="17">
        <v>12000</v>
      </c>
      <c r="F6" s="17">
        <v>12000</v>
      </c>
      <c r="G6" s="17">
        <v>12000</v>
      </c>
      <c r="H6" s="17">
        <v>12000</v>
      </c>
      <c r="I6" s="17">
        <v>12000</v>
      </c>
      <c r="J6" s="17">
        <v>12000</v>
      </c>
      <c r="K6" s="17">
        <v>12000</v>
      </c>
      <c r="L6" s="17">
        <v>12000</v>
      </c>
      <c r="M6" s="17">
        <v>12000</v>
      </c>
    </row>
    <row r="7" spans="2:13" ht="21" x14ac:dyDescent="0.4">
      <c r="B7" s="11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2:13" ht="21" x14ac:dyDescent="0.4">
      <c r="B8" s="11" t="s">
        <v>44</v>
      </c>
      <c r="D8" s="21">
        <v>2000</v>
      </c>
      <c r="E8" s="21">
        <v>2000</v>
      </c>
      <c r="F8" s="21">
        <v>2000</v>
      </c>
      <c r="G8" s="21">
        <v>2000</v>
      </c>
      <c r="H8" s="21">
        <v>2000</v>
      </c>
      <c r="I8" s="21">
        <v>2000</v>
      </c>
      <c r="J8" s="21">
        <v>2000</v>
      </c>
      <c r="K8" s="21">
        <v>2000</v>
      </c>
      <c r="L8" s="21">
        <v>2000</v>
      </c>
      <c r="M8" s="21">
        <v>2000</v>
      </c>
    </row>
    <row r="9" spans="2:13" ht="21" x14ac:dyDescent="0.4">
      <c r="B9" s="14" t="s">
        <v>25</v>
      </c>
      <c r="D9" s="19">
        <v>2500</v>
      </c>
      <c r="E9" s="19">
        <v>2500</v>
      </c>
      <c r="F9" s="19">
        <v>2500</v>
      </c>
      <c r="G9" s="19">
        <v>2500</v>
      </c>
      <c r="H9" s="19">
        <v>2500</v>
      </c>
      <c r="I9" s="19">
        <v>2500</v>
      </c>
      <c r="J9" s="19">
        <v>2500</v>
      </c>
      <c r="K9" s="19">
        <v>2500</v>
      </c>
      <c r="L9" s="19">
        <v>2500</v>
      </c>
      <c r="M9" s="19">
        <v>2500</v>
      </c>
    </row>
    <row r="10" spans="2:13" ht="21" x14ac:dyDescent="0.4">
      <c r="B10" s="16" t="s">
        <v>0</v>
      </c>
      <c r="D10" s="18" t="s">
        <v>40</v>
      </c>
      <c r="E10" s="17">
        <v>7500</v>
      </c>
      <c r="F10" s="17">
        <v>7500</v>
      </c>
      <c r="G10" s="17">
        <v>7500</v>
      </c>
      <c r="H10" s="17">
        <v>7500</v>
      </c>
      <c r="I10" s="17">
        <v>7500</v>
      </c>
      <c r="J10" s="17">
        <v>7500</v>
      </c>
      <c r="K10" s="17">
        <v>7500</v>
      </c>
      <c r="L10" s="17">
        <v>7500</v>
      </c>
      <c r="M10" s="17">
        <v>7500</v>
      </c>
    </row>
    <row r="11" spans="2:13" ht="21" x14ac:dyDescent="0.4">
      <c r="B11" s="14" t="s">
        <v>1</v>
      </c>
      <c r="D11" s="19">
        <v>2625</v>
      </c>
      <c r="E11" s="19">
        <v>2625</v>
      </c>
      <c r="F11" s="19">
        <v>2625</v>
      </c>
      <c r="G11" s="19">
        <v>2625</v>
      </c>
      <c r="H11" s="19">
        <v>2625</v>
      </c>
      <c r="I11" s="19">
        <v>2625</v>
      </c>
      <c r="J11" s="19">
        <v>2625</v>
      </c>
      <c r="K11" s="19">
        <v>2625</v>
      </c>
      <c r="L11" s="19">
        <v>2625</v>
      </c>
      <c r="M11" s="19">
        <v>2625</v>
      </c>
    </row>
    <row r="12" spans="2:13" ht="21" x14ac:dyDescent="0.4">
      <c r="B12" s="16" t="s">
        <v>45</v>
      </c>
      <c r="D12" s="18" t="s">
        <v>41</v>
      </c>
      <c r="E12" s="17">
        <v>4875</v>
      </c>
      <c r="F12" s="17">
        <v>4875</v>
      </c>
      <c r="G12" s="17">
        <v>4875</v>
      </c>
      <c r="H12" s="17">
        <v>4875</v>
      </c>
      <c r="I12" s="17">
        <v>4875</v>
      </c>
      <c r="J12" s="17">
        <v>4875</v>
      </c>
      <c r="K12" s="17">
        <v>4875</v>
      </c>
      <c r="L12" s="17">
        <v>4875</v>
      </c>
      <c r="M12" s="17">
        <v>4875</v>
      </c>
    </row>
    <row r="15" spans="2:13" x14ac:dyDescent="0.3">
      <c r="B15" t="s">
        <v>48</v>
      </c>
    </row>
    <row r="16" spans="2:13" ht="21" x14ac:dyDescent="0.4">
      <c r="B16" s="11"/>
      <c r="D16" s="62" t="s">
        <v>37</v>
      </c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21" x14ac:dyDescent="0.4">
      <c r="B17" s="14"/>
      <c r="C17" s="23">
        <v>0</v>
      </c>
      <c r="D17" s="15">
        <v>1</v>
      </c>
      <c r="E17" s="15">
        <v>2</v>
      </c>
      <c r="F17" s="15">
        <f>E17+1</f>
        <v>3</v>
      </c>
      <c r="G17" s="15">
        <f t="shared" ref="G17:M17" si="1">F17+1</f>
        <v>4</v>
      </c>
      <c r="H17" s="15">
        <f t="shared" si="1"/>
        <v>5</v>
      </c>
      <c r="I17" s="15">
        <f t="shared" si="1"/>
        <v>6</v>
      </c>
      <c r="J17" s="15">
        <f t="shared" si="1"/>
        <v>7</v>
      </c>
      <c r="K17" s="15">
        <f t="shared" si="1"/>
        <v>8</v>
      </c>
      <c r="L17" s="15">
        <f t="shared" si="1"/>
        <v>9</v>
      </c>
      <c r="M17" s="15">
        <f t="shared" si="1"/>
        <v>10</v>
      </c>
    </row>
    <row r="18" spans="1:13" ht="21" x14ac:dyDescent="0.4">
      <c r="B18" s="16" t="s">
        <v>38</v>
      </c>
      <c r="D18" s="17">
        <v>30</v>
      </c>
      <c r="E18" s="17">
        <v>30</v>
      </c>
      <c r="F18" s="17">
        <v>30</v>
      </c>
      <c r="G18" s="17">
        <v>30</v>
      </c>
      <c r="H18" s="17">
        <v>30</v>
      </c>
      <c r="I18" s="17">
        <v>30</v>
      </c>
      <c r="J18" s="17">
        <v>30</v>
      </c>
      <c r="K18" s="17">
        <v>30</v>
      </c>
      <c r="L18" s="17">
        <v>30</v>
      </c>
      <c r="M18" s="17">
        <v>30</v>
      </c>
    </row>
    <row r="19" spans="1:13" ht="21" x14ac:dyDescent="0.4">
      <c r="B19" s="14" t="s">
        <v>42</v>
      </c>
      <c r="D19" s="19">
        <v>18</v>
      </c>
      <c r="E19" s="19">
        <v>18</v>
      </c>
      <c r="F19" s="19">
        <v>18</v>
      </c>
      <c r="G19" s="19">
        <v>18</v>
      </c>
      <c r="H19" s="19">
        <v>18</v>
      </c>
      <c r="I19" s="19">
        <v>18</v>
      </c>
      <c r="J19" s="19">
        <v>18</v>
      </c>
      <c r="K19" s="19">
        <v>18</v>
      </c>
      <c r="L19" s="19">
        <v>18</v>
      </c>
      <c r="M19" s="19">
        <v>18</v>
      </c>
    </row>
    <row r="20" spans="1:13" ht="21" x14ac:dyDescent="0.4">
      <c r="B20" s="16" t="s">
        <v>43</v>
      </c>
      <c r="D20" s="18">
        <v>12</v>
      </c>
      <c r="E20" s="18">
        <v>12</v>
      </c>
      <c r="F20" s="18">
        <v>12</v>
      </c>
      <c r="G20" s="18">
        <v>12</v>
      </c>
      <c r="H20" s="18">
        <v>12</v>
      </c>
      <c r="I20" s="18">
        <v>12</v>
      </c>
      <c r="J20" s="18">
        <v>12</v>
      </c>
      <c r="K20" s="18">
        <v>12</v>
      </c>
      <c r="L20" s="18">
        <v>12</v>
      </c>
      <c r="M20" s="18">
        <v>12</v>
      </c>
    </row>
    <row r="21" spans="1:13" ht="21" x14ac:dyDescent="0.4">
      <c r="B21" s="11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21" x14ac:dyDescent="0.4">
      <c r="B22" s="11" t="s">
        <v>44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</row>
    <row r="23" spans="1:13" ht="21" x14ac:dyDescent="0.4">
      <c r="B23" s="14" t="s">
        <v>25</v>
      </c>
      <c r="D23" s="28">
        <v>2.5</v>
      </c>
      <c r="E23" s="28">
        <v>2.5</v>
      </c>
      <c r="F23" s="28">
        <v>2.5</v>
      </c>
      <c r="G23" s="28">
        <v>2.5</v>
      </c>
      <c r="H23" s="28">
        <v>2.5</v>
      </c>
      <c r="I23" s="28">
        <v>2.5</v>
      </c>
      <c r="J23" s="28">
        <v>2.5</v>
      </c>
      <c r="K23" s="28">
        <v>2.5</v>
      </c>
      <c r="L23" s="28">
        <v>2.5</v>
      </c>
      <c r="M23" s="28">
        <v>2.5</v>
      </c>
    </row>
    <row r="24" spans="1:13" ht="21" x14ac:dyDescent="0.4">
      <c r="B24" s="16" t="s">
        <v>0</v>
      </c>
      <c r="D24" s="30">
        <f>D20-D22-D23</f>
        <v>8.5</v>
      </c>
      <c r="E24" s="30">
        <f t="shared" ref="E24:M24" si="2">E20-E22-E23</f>
        <v>8.5</v>
      </c>
      <c r="F24" s="30">
        <f t="shared" si="2"/>
        <v>8.5</v>
      </c>
      <c r="G24" s="30">
        <f t="shared" si="2"/>
        <v>8.5</v>
      </c>
      <c r="H24" s="30">
        <f t="shared" si="2"/>
        <v>8.5</v>
      </c>
      <c r="I24" s="30">
        <f t="shared" si="2"/>
        <v>8.5</v>
      </c>
      <c r="J24" s="30">
        <f t="shared" si="2"/>
        <v>8.5</v>
      </c>
      <c r="K24" s="30">
        <f t="shared" si="2"/>
        <v>8.5</v>
      </c>
      <c r="L24" s="30">
        <f t="shared" si="2"/>
        <v>8.5</v>
      </c>
      <c r="M24" s="30">
        <f t="shared" si="2"/>
        <v>8.5</v>
      </c>
    </row>
    <row r="25" spans="1:13" ht="21" x14ac:dyDescent="0.4">
      <c r="A25">
        <v>0.35</v>
      </c>
      <c r="B25" s="14" t="s">
        <v>1</v>
      </c>
      <c r="D25" s="29">
        <f>D24*$A$25</f>
        <v>2.9749999999999996</v>
      </c>
      <c r="E25" s="29">
        <f t="shared" ref="E25:M25" si="3">E24*$A$25</f>
        <v>2.9749999999999996</v>
      </c>
      <c r="F25" s="29">
        <f t="shared" si="3"/>
        <v>2.9749999999999996</v>
      </c>
      <c r="G25" s="29">
        <f t="shared" si="3"/>
        <v>2.9749999999999996</v>
      </c>
      <c r="H25" s="29">
        <f t="shared" si="3"/>
        <v>2.9749999999999996</v>
      </c>
      <c r="I25" s="29">
        <f t="shared" si="3"/>
        <v>2.9749999999999996</v>
      </c>
      <c r="J25" s="29">
        <f t="shared" si="3"/>
        <v>2.9749999999999996</v>
      </c>
      <c r="K25" s="29">
        <f t="shared" si="3"/>
        <v>2.9749999999999996</v>
      </c>
      <c r="L25" s="29">
        <f t="shared" si="3"/>
        <v>2.9749999999999996</v>
      </c>
      <c r="M25" s="29">
        <f t="shared" si="3"/>
        <v>2.9749999999999996</v>
      </c>
    </row>
    <row r="26" spans="1:13" ht="21" x14ac:dyDescent="0.4">
      <c r="B26" s="16" t="s">
        <v>45</v>
      </c>
      <c r="D26" s="31">
        <f>D24-D25</f>
        <v>5.5250000000000004</v>
      </c>
      <c r="E26" s="31">
        <f t="shared" ref="E26:M26" si="4">E24-E25</f>
        <v>5.5250000000000004</v>
      </c>
      <c r="F26" s="31">
        <f t="shared" si="4"/>
        <v>5.5250000000000004</v>
      </c>
      <c r="G26" s="31">
        <f t="shared" si="4"/>
        <v>5.5250000000000004</v>
      </c>
      <c r="H26" s="31">
        <f t="shared" si="4"/>
        <v>5.5250000000000004</v>
      </c>
      <c r="I26" s="31">
        <f t="shared" si="4"/>
        <v>5.5250000000000004</v>
      </c>
      <c r="J26" s="31">
        <f t="shared" si="4"/>
        <v>5.5250000000000004</v>
      </c>
      <c r="K26" s="31">
        <f t="shared" si="4"/>
        <v>5.5250000000000004</v>
      </c>
      <c r="L26" s="31">
        <f t="shared" si="4"/>
        <v>5.5250000000000004</v>
      </c>
      <c r="M26" s="31">
        <f t="shared" si="4"/>
        <v>5.5250000000000004</v>
      </c>
    </row>
    <row r="28" spans="1:13" ht="21" x14ac:dyDescent="0.4">
      <c r="B28" s="25" t="s">
        <v>3</v>
      </c>
      <c r="C28" s="26">
        <v>10</v>
      </c>
      <c r="D28" s="26">
        <f>C28</f>
        <v>10</v>
      </c>
      <c r="E28" s="26">
        <f t="shared" ref="E28:L28" si="5">D28</f>
        <v>10</v>
      </c>
      <c r="F28" s="26">
        <f t="shared" si="5"/>
        <v>10</v>
      </c>
      <c r="G28" s="26">
        <f t="shared" si="5"/>
        <v>10</v>
      </c>
      <c r="H28" s="26">
        <f t="shared" si="5"/>
        <v>10</v>
      </c>
      <c r="I28" s="26">
        <f t="shared" si="5"/>
        <v>10</v>
      </c>
      <c r="J28" s="26">
        <f t="shared" si="5"/>
        <v>10</v>
      </c>
      <c r="K28" s="26">
        <f t="shared" si="5"/>
        <v>10</v>
      </c>
      <c r="L28" s="26">
        <f t="shared" si="5"/>
        <v>10</v>
      </c>
      <c r="M28" s="24">
        <v>0</v>
      </c>
    </row>
    <row r="29" spans="1:13" ht="21" x14ac:dyDescent="0.4">
      <c r="B29" s="25" t="s">
        <v>47</v>
      </c>
      <c r="C29" s="26">
        <v>10</v>
      </c>
      <c r="D29" s="26">
        <f>D28-C28</f>
        <v>0</v>
      </c>
      <c r="E29" s="26">
        <f t="shared" ref="E29" si="6">E28-D28</f>
        <v>0</v>
      </c>
      <c r="F29" s="26">
        <f t="shared" ref="F29" si="7">F28-E28</f>
        <v>0</v>
      </c>
      <c r="G29" s="26">
        <f t="shared" ref="G29" si="8">G28-F28</f>
        <v>0</v>
      </c>
      <c r="H29" s="26">
        <f t="shared" ref="H29" si="9">H28-G28</f>
        <v>0</v>
      </c>
      <c r="I29" s="26">
        <f t="shared" ref="I29" si="10">I28-H28</f>
        <v>0</v>
      </c>
      <c r="J29" s="26">
        <f t="shared" ref="J29" si="11">J28-I28</f>
        <v>0</v>
      </c>
      <c r="K29" s="26">
        <f t="shared" ref="K29" si="12">K28-J28</f>
        <v>0</v>
      </c>
      <c r="L29" s="26">
        <f t="shared" ref="L29" si="13">L28-K28</f>
        <v>0</v>
      </c>
      <c r="M29" s="26">
        <f t="shared" ref="M29" si="14">M28-L28</f>
        <v>-10</v>
      </c>
    </row>
    <row r="31" spans="1:13" x14ac:dyDescent="0.3">
      <c r="B31" t="s">
        <v>2</v>
      </c>
      <c r="C31">
        <v>25</v>
      </c>
    </row>
    <row r="33" spans="2:13" x14ac:dyDescent="0.3">
      <c r="B33" t="s">
        <v>49</v>
      </c>
    </row>
    <row r="34" spans="2:13" x14ac:dyDescent="0.3">
      <c r="B34" t="s">
        <v>50</v>
      </c>
      <c r="C34">
        <f>C26</f>
        <v>0</v>
      </c>
      <c r="D34">
        <f t="shared" ref="D34:M34" si="15">D26</f>
        <v>5.5250000000000004</v>
      </c>
      <c r="E34">
        <f t="shared" si="15"/>
        <v>5.5250000000000004</v>
      </c>
      <c r="F34">
        <f t="shared" si="15"/>
        <v>5.5250000000000004</v>
      </c>
      <c r="G34">
        <f t="shared" si="15"/>
        <v>5.5250000000000004</v>
      </c>
      <c r="H34">
        <f t="shared" si="15"/>
        <v>5.5250000000000004</v>
      </c>
      <c r="I34">
        <f t="shared" si="15"/>
        <v>5.5250000000000004</v>
      </c>
      <c r="J34">
        <f t="shared" si="15"/>
        <v>5.5250000000000004</v>
      </c>
      <c r="K34">
        <f t="shared" si="15"/>
        <v>5.5250000000000004</v>
      </c>
      <c r="L34">
        <f t="shared" si="15"/>
        <v>5.5250000000000004</v>
      </c>
      <c r="M34">
        <f t="shared" si="15"/>
        <v>5.5250000000000004</v>
      </c>
    </row>
    <row r="35" spans="2:13" x14ac:dyDescent="0.3">
      <c r="B35" t="s">
        <v>51</v>
      </c>
      <c r="C35">
        <f>C23</f>
        <v>0</v>
      </c>
      <c r="D35">
        <f t="shared" ref="D35:M35" si="16">D23</f>
        <v>2.5</v>
      </c>
      <c r="E35">
        <f t="shared" si="16"/>
        <v>2.5</v>
      </c>
      <c r="F35">
        <f t="shared" si="16"/>
        <v>2.5</v>
      </c>
      <c r="G35">
        <f t="shared" si="16"/>
        <v>2.5</v>
      </c>
      <c r="H35">
        <f t="shared" si="16"/>
        <v>2.5</v>
      </c>
      <c r="I35">
        <f t="shared" si="16"/>
        <v>2.5</v>
      </c>
      <c r="J35">
        <f t="shared" si="16"/>
        <v>2.5</v>
      </c>
      <c r="K35">
        <f t="shared" si="16"/>
        <v>2.5</v>
      </c>
      <c r="L35">
        <f t="shared" si="16"/>
        <v>2.5</v>
      </c>
      <c r="M35">
        <f t="shared" si="16"/>
        <v>2.5</v>
      </c>
    </row>
    <row r="36" spans="2:13" x14ac:dyDescent="0.3">
      <c r="B36" t="s">
        <v>34</v>
      </c>
      <c r="C36">
        <f>C31</f>
        <v>25</v>
      </c>
      <c r="D36">
        <f t="shared" ref="D36:M36" si="17">D31</f>
        <v>0</v>
      </c>
      <c r="E36">
        <f t="shared" si="17"/>
        <v>0</v>
      </c>
      <c r="F36">
        <f t="shared" si="17"/>
        <v>0</v>
      </c>
      <c r="G36">
        <f t="shared" si="17"/>
        <v>0</v>
      </c>
      <c r="H36">
        <f t="shared" si="17"/>
        <v>0</v>
      </c>
      <c r="I36">
        <f t="shared" si="17"/>
        <v>0</v>
      </c>
      <c r="J36">
        <f t="shared" si="17"/>
        <v>0</v>
      </c>
      <c r="K36">
        <f t="shared" si="17"/>
        <v>0</v>
      </c>
      <c r="L36">
        <f t="shared" si="17"/>
        <v>0</v>
      </c>
      <c r="M36">
        <f t="shared" si="17"/>
        <v>0</v>
      </c>
    </row>
    <row r="37" spans="2:13" x14ac:dyDescent="0.3">
      <c r="B37" s="22" t="s">
        <v>52</v>
      </c>
      <c r="C37" s="22">
        <f>C29</f>
        <v>10</v>
      </c>
      <c r="D37" s="22">
        <f t="shared" ref="D37:M37" si="18">D29</f>
        <v>0</v>
      </c>
      <c r="E37" s="22">
        <f t="shared" si="18"/>
        <v>0</v>
      </c>
      <c r="F37" s="22">
        <f t="shared" si="18"/>
        <v>0</v>
      </c>
      <c r="G37" s="22">
        <f t="shared" si="18"/>
        <v>0</v>
      </c>
      <c r="H37" s="22">
        <f t="shared" si="18"/>
        <v>0</v>
      </c>
      <c r="I37" s="22">
        <f t="shared" si="18"/>
        <v>0</v>
      </c>
      <c r="J37" s="22">
        <f t="shared" si="18"/>
        <v>0</v>
      </c>
      <c r="K37" s="22">
        <f t="shared" si="18"/>
        <v>0</v>
      </c>
      <c r="L37" s="22">
        <f t="shared" si="18"/>
        <v>0</v>
      </c>
      <c r="M37" s="22">
        <f t="shared" si="18"/>
        <v>-10</v>
      </c>
    </row>
    <row r="38" spans="2:13" x14ac:dyDescent="0.3">
      <c r="B38" t="s">
        <v>4</v>
      </c>
      <c r="C38">
        <f>C34+C35-C36-C37</f>
        <v>-35</v>
      </c>
      <c r="D38">
        <f t="shared" ref="D38:M38" si="19">D34+D35-D36-D37</f>
        <v>8.0250000000000004</v>
      </c>
      <c r="E38">
        <f t="shared" si="19"/>
        <v>8.0250000000000004</v>
      </c>
      <c r="F38">
        <f t="shared" si="19"/>
        <v>8.0250000000000004</v>
      </c>
      <c r="G38">
        <f t="shared" si="19"/>
        <v>8.0250000000000004</v>
      </c>
      <c r="H38">
        <f t="shared" si="19"/>
        <v>8.0250000000000004</v>
      </c>
      <c r="I38">
        <f t="shared" si="19"/>
        <v>8.0250000000000004</v>
      </c>
      <c r="J38">
        <f t="shared" si="19"/>
        <v>8.0250000000000004</v>
      </c>
      <c r="K38">
        <f t="shared" si="19"/>
        <v>8.0250000000000004</v>
      </c>
      <c r="L38">
        <f t="shared" si="19"/>
        <v>8.0250000000000004</v>
      </c>
      <c r="M38">
        <f t="shared" si="19"/>
        <v>18.024999999999999</v>
      </c>
    </row>
    <row r="40" spans="2:13" x14ac:dyDescent="0.3">
      <c r="B40" t="s">
        <v>7</v>
      </c>
      <c r="C40">
        <v>0.14000000000000001</v>
      </c>
    </row>
    <row r="41" spans="2:13" x14ac:dyDescent="0.3">
      <c r="B41" t="s">
        <v>53</v>
      </c>
      <c r="C41" s="1">
        <f>NPV(C40,D38:M38)+C38</f>
        <v>9.5567661566949482</v>
      </c>
      <c r="D41" t="s">
        <v>54</v>
      </c>
    </row>
    <row r="42" spans="2:13" x14ac:dyDescent="0.3">
      <c r="B42" t="s">
        <v>55</v>
      </c>
      <c r="C42" s="2">
        <f>IRR(C38:M38)</f>
        <v>0.20204614870941606</v>
      </c>
    </row>
    <row r="43" spans="2:13" x14ac:dyDescent="0.3">
      <c r="C43" t="s">
        <v>56</v>
      </c>
    </row>
  </sheetData>
  <mergeCells count="2">
    <mergeCell ref="D2:M2"/>
    <mergeCell ref="D16:M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AB1D4-8DEB-4B60-8F7E-053718689A34}">
  <dimension ref="B1:F21"/>
  <sheetViews>
    <sheetView topLeftCell="A2" zoomScale="115" zoomScaleNormal="115" workbookViewId="0">
      <selection activeCell="C19" sqref="C19"/>
    </sheetView>
  </sheetViews>
  <sheetFormatPr defaultRowHeight="15.6" x14ac:dyDescent="0.3"/>
  <cols>
    <col min="2" max="2" width="35.09765625" customWidth="1"/>
    <col min="3" max="3" width="19.296875" bestFit="1" customWidth="1"/>
  </cols>
  <sheetData>
    <row r="1" spans="2:6" ht="16.2" thickBot="1" x14ac:dyDescent="0.35">
      <c r="B1" t="s">
        <v>118</v>
      </c>
    </row>
    <row r="2" spans="2:6" ht="26.4" thickBot="1" x14ac:dyDescent="0.35">
      <c r="B2" s="32" t="s">
        <v>57</v>
      </c>
      <c r="C2" s="32">
        <v>1</v>
      </c>
      <c r="D2" s="32">
        <v>2</v>
      </c>
      <c r="E2" s="32">
        <v>3</v>
      </c>
      <c r="F2" s="34">
        <v>4</v>
      </c>
    </row>
    <row r="3" spans="2:6" ht="27" thickTop="1" thickBot="1" x14ac:dyDescent="0.35">
      <c r="B3" s="33" t="s">
        <v>58</v>
      </c>
      <c r="C3" s="33">
        <v>50</v>
      </c>
      <c r="D3" s="33">
        <v>100</v>
      </c>
      <c r="E3" s="33">
        <v>105</v>
      </c>
      <c r="F3">
        <f>E3*(1+F6)</f>
        <v>108.675</v>
      </c>
    </row>
    <row r="4" spans="2:6" ht="25.8" x14ac:dyDescent="0.3">
      <c r="B4" s="35" t="s">
        <v>62</v>
      </c>
      <c r="C4" s="35">
        <f>C3/(1+$F$8)^C2</f>
        <v>45.454545454545453</v>
      </c>
      <c r="D4" s="35">
        <f t="shared" ref="D4:E4" si="0">D3/(1+$F$8)^D2</f>
        <v>82.644628099173545</v>
      </c>
      <c r="E4" s="35">
        <f t="shared" si="0"/>
        <v>78.888054094665634</v>
      </c>
    </row>
    <row r="5" spans="2:6" ht="25.8" x14ac:dyDescent="0.3">
      <c r="B5" s="35"/>
      <c r="C5" s="35"/>
      <c r="D5" s="35"/>
      <c r="E5" s="35"/>
    </row>
    <row r="6" spans="2:6" x14ac:dyDescent="0.3">
      <c r="E6" t="s">
        <v>59</v>
      </c>
      <c r="F6">
        <v>3.5000000000000003E-2</v>
      </c>
    </row>
    <row r="7" spans="2:6" x14ac:dyDescent="0.3">
      <c r="E7" t="s">
        <v>60</v>
      </c>
      <c r="F7">
        <f>F3/(F8-F6)</f>
        <v>1671.9230769230769</v>
      </c>
    </row>
    <row r="8" spans="2:6" x14ac:dyDescent="0.3">
      <c r="B8" s="36" t="s">
        <v>64</v>
      </c>
      <c r="C8">
        <f>SUM(C4:E4)</f>
        <v>206.98722764838465</v>
      </c>
      <c r="E8" t="s">
        <v>61</v>
      </c>
      <c r="F8">
        <v>0.1</v>
      </c>
    </row>
    <row r="9" spans="2:6" x14ac:dyDescent="0.3">
      <c r="B9" t="s">
        <v>63</v>
      </c>
      <c r="C9">
        <f>F7/(1+F8)^E2</f>
        <v>1256.1405536612144</v>
      </c>
    </row>
    <row r="10" spans="2:6" x14ac:dyDescent="0.3">
      <c r="B10" t="s">
        <v>65</v>
      </c>
      <c r="C10" s="60">
        <f>C9+C8</f>
        <v>1463.127781309599</v>
      </c>
    </row>
    <row r="11" spans="2:6" x14ac:dyDescent="0.3">
      <c r="C11" s="60"/>
    </row>
    <row r="12" spans="2:6" ht="16.2" thickBot="1" x14ac:dyDescent="0.35">
      <c r="B12" t="s">
        <v>117</v>
      </c>
    </row>
    <row r="13" spans="2:6" ht="26.4" thickBot="1" x14ac:dyDescent="0.35">
      <c r="B13" s="56" t="s">
        <v>57</v>
      </c>
      <c r="C13" s="56">
        <v>1</v>
      </c>
      <c r="D13" s="56">
        <v>2</v>
      </c>
      <c r="E13" s="56">
        <v>3</v>
      </c>
      <c r="F13" s="57">
        <v>4</v>
      </c>
    </row>
    <row r="14" spans="2:6" ht="27" thickTop="1" thickBot="1" x14ac:dyDescent="0.35">
      <c r="B14" s="58" t="s">
        <v>58</v>
      </c>
      <c r="C14" s="58">
        <v>50</v>
      </c>
      <c r="D14" s="58">
        <v>100</v>
      </c>
      <c r="E14" s="58">
        <v>105</v>
      </c>
    </row>
    <row r="15" spans="2:6" ht="25.8" x14ac:dyDescent="0.3">
      <c r="B15" s="59" t="s">
        <v>62</v>
      </c>
      <c r="C15" s="59">
        <f>C14/(1+$F$18)^C13</f>
        <v>45.454545454545453</v>
      </c>
      <c r="D15" s="59">
        <f>D14/(1+$F$18)^D13</f>
        <v>82.644628099173545</v>
      </c>
      <c r="E15" s="59"/>
    </row>
    <row r="16" spans="2:6" ht="25.8" x14ac:dyDescent="0.3">
      <c r="B16" s="59"/>
      <c r="C16" s="59"/>
      <c r="D16" s="59">
        <f>E14/(F18-F17)</f>
        <v>1615.3846153846152</v>
      </c>
      <c r="E16" s="59"/>
    </row>
    <row r="17" spans="2:6" x14ac:dyDescent="0.3">
      <c r="D17">
        <f>D16/(1+F18)^D13</f>
        <v>1335.0286077558801</v>
      </c>
      <c r="E17" t="s">
        <v>59</v>
      </c>
      <c r="F17">
        <v>3.5000000000000003E-2</v>
      </c>
    </row>
    <row r="18" spans="2:6" x14ac:dyDescent="0.3">
      <c r="E18" t="s">
        <v>7</v>
      </c>
      <c r="F18">
        <v>0.1</v>
      </c>
    </row>
    <row r="19" spans="2:6" x14ac:dyDescent="0.3">
      <c r="B19" s="36" t="s">
        <v>105</v>
      </c>
      <c r="C19" s="60">
        <f>C15+D15+D17</f>
        <v>1463.1277813095992</v>
      </c>
    </row>
    <row r="20" spans="2:6" x14ac:dyDescent="0.3">
      <c r="B20" t="s">
        <v>106</v>
      </c>
    </row>
    <row r="21" spans="2:6" x14ac:dyDescent="0.3">
      <c r="B2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DE219-2F66-4123-8AB2-969F27339C59}">
  <dimension ref="A1:L34"/>
  <sheetViews>
    <sheetView tabSelected="1" topLeftCell="A14" zoomScale="115" zoomScaleNormal="115" workbookViewId="0">
      <selection activeCell="L30" sqref="L30"/>
    </sheetView>
  </sheetViews>
  <sheetFormatPr defaultRowHeight="15.6" x14ac:dyDescent="0.3"/>
  <cols>
    <col min="1" max="1" width="8.796875" style="38"/>
    <col min="2" max="2" width="45.796875" style="38" customWidth="1"/>
    <col min="3" max="3" width="19.5" style="38" customWidth="1"/>
    <col min="4" max="4" width="14.296875" style="38" customWidth="1"/>
    <col min="5" max="16384" width="8.796875" style="38"/>
  </cols>
  <sheetData>
    <row r="1" spans="1:4" ht="16.2" thickBot="1" x14ac:dyDescent="0.35">
      <c r="B1" s="38" t="s">
        <v>75</v>
      </c>
    </row>
    <row r="2" spans="1:4" ht="47.4" thickBot="1" x14ac:dyDescent="0.35">
      <c r="B2" s="39" t="s">
        <v>66</v>
      </c>
      <c r="C2" s="39" t="s">
        <v>67</v>
      </c>
      <c r="D2" s="39" t="s">
        <v>68</v>
      </c>
    </row>
    <row r="3" spans="1:4" ht="24" thickBot="1" x14ac:dyDescent="0.35">
      <c r="B3" s="40" t="s">
        <v>69</v>
      </c>
      <c r="C3" s="41">
        <v>3000</v>
      </c>
      <c r="D3" s="41">
        <v>3200</v>
      </c>
    </row>
    <row r="4" spans="1:4" ht="24" thickBot="1" x14ac:dyDescent="0.35">
      <c r="B4" s="40" t="s">
        <v>70</v>
      </c>
      <c r="C4" s="41">
        <v>1960</v>
      </c>
      <c r="D4" s="41">
        <v>2080</v>
      </c>
    </row>
    <row r="5" spans="1:4" ht="24" thickBot="1" x14ac:dyDescent="0.35">
      <c r="B5" s="40" t="s">
        <v>71</v>
      </c>
      <c r="C5" s="40">
        <v>300</v>
      </c>
      <c r="D5" s="40">
        <v>320</v>
      </c>
    </row>
    <row r="6" spans="1:4" ht="24" thickBot="1" x14ac:dyDescent="0.35">
      <c r="B6" s="40" t="s">
        <v>72</v>
      </c>
      <c r="C6" s="40">
        <v>840</v>
      </c>
      <c r="D6" s="40">
        <v>880</v>
      </c>
    </row>
    <row r="7" spans="1:4" ht="24" thickBot="1" x14ac:dyDescent="0.35">
      <c r="B7" s="40" t="s">
        <v>73</v>
      </c>
      <c r="C7" s="40">
        <v>760</v>
      </c>
      <c r="D7" s="40">
        <v>920</v>
      </c>
    </row>
    <row r="9" spans="1:4" ht="24" thickBot="1" x14ac:dyDescent="0.35">
      <c r="B9" s="42" t="s">
        <v>74</v>
      </c>
    </row>
    <row r="10" spans="1:4" ht="24" thickBot="1" x14ac:dyDescent="0.35">
      <c r="B10" s="40" t="s">
        <v>69</v>
      </c>
      <c r="C10" s="41">
        <v>3000</v>
      </c>
      <c r="D10" s="41">
        <v>3200</v>
      </c>
    </row>
    <row r="11" spans="1:4" ht="24" thickBot="1" x14ac:dyDescent="0.35">
      <c r="B11" s="40" t="s">
        <v>70</v>
      </c>
      <c r="C11" s="41">
        <v>1960</v>
      </c>
      <c r="D11" s="41">
        <v>2080</v>
      </c>
    </row>
    <row r="12" spans="1:4" ht="24" thickBot="1" x14ac:dyDescent="0.35">
      <c r="B12" s="40" t="s">
        <v>71</v>
      </c>
      <c r="C12" s="40">
        <v>300</v>
      </c>
      <c r="D12" s="40">
        <v>320</v>
      </c>
    </row>
    <row r="13" spans="1:4" ht="23.4" x14ac:dyDescent="0.3">
      <c r="A13" s="38" t="s">
        <v>77</v>
      </c>
      <c r="B13" s="43" t="s">
        <v>76</v>
      </c>
      <c r="C13" s="44">
        <f>C10-C11-C12</f>
        <v>740</v>
      </c>
      <c r="D13" s="44">
        <f t="shared" ref="D13" si="0">D10-D11-D12</f>
        <v>800</v>
      </c>
    </row>
    <row r="14" spans="1:4" ht="23.4" x14ac:dyDescent="0.3">
      <c r="A14" s="38">
        <v>0.3</v>
      </c>
      <c r="B14" s="43" t="s">
        <v>29</v>
      </c>
      <c r="C14" s="38">
        <f>C13*$A$14</f>
        <v>222</v>
      </c>
      <c r="D14" s="38">
        <f t="shared" ref="D14" si="1">D13*$A$14</f>
        <v>240</v>
      </c>
    </row>
    <row r="15" spans="1:4" ht="23.4" x14ac:dyDescent="0.3">
      <c r="B15" s="43" t="s">
        <v>30</v>
      </c>
      <c r="C15" s="44">
        <f>C13-C14</f>
        <v>518</v>
      </c>
      <c r="D15" s="44">
        <f t="shared" ref="D15" si="2">D13-D14</f>
        <v>560</v>
      </c>
    </row>
    <row r="18" spans="2:12" ht="23.4" x14ac:dyDescent="0.3">
      <c r="B18" s="42" t="s">
        <v>78</v>
      </c>
      <c r="F18" s="38" t="s">
        <v>84</v>
      </c>
    </row>
    <row r="19" spans="2:12" ht="23.4" x14ac:dyDescent="0.3">
      <c r="B19" s="45" t="s">
        <v>81</v>
      </c>
      <c r="D19" s="46" t="s">
        <v>82</v>
      </c>
      <c r="F19" s="46" t="s">
        <v>83</v>
      </c>
    </row>
    <row r="20" spans="2:12" ht="23.4" x14ac:dyDescent="0.3">
      <c r="B20" s="43" t="s">
        <v>79</v>
      </c>
      <c r="C20" s="38">
        <v>880</v>
      </c>
      <c r="D20" s="38" t="s">
        <v>85</v>
      </c>
      <c r="E20" s="38">
        <v>0</v>
      </c>
      <c r="F20" s="38">
        <f>C20+C21</f>
        <v>1800</v>
      </c>
    </row>
    <row r="21" spans="2:12" ht="23.4" x14ac:dyDescent="0.3">
      <c r="B21" s="43" t="s">
        <v>80</v>
      </c>
      <c r="C21" s="38">
        <v>920</v>
      </c>
    </row>
    <row r="24" spans="2:12" ht="23.4" x14ac:dyDescent="0.3">
      <c r="B24" s="42" t="s">
        <v>86</v>
      </c>
      <c r="F24" s="47" t="s">
        <v>94</v>
      </c>
    </row>
    <row r="25" spans="2:12" ht="24" thickBot="1" x14ac:dyDescent="0.35">
      <c r="B25" s="43" t="s">
        <v>87</v>
      </c>
      <c r="C25" s="44">
        <f>C15</f>
        <v>518</v>
      </c>
      <c r="D25" s="44">
        <f>D15</f>
        <v>560</v>
      </c>
      <c r="F25" s="38">
        <f>D29/(F26-F27)</f>
        <v>1894.7368421052631</v>
      </c>
      <c r="H25" s="61" t="s">
        <v>123</v>
      </c>
    </row>
    <row r="26" spans="2:12" ht="24" thickBot="1" x14ac:dyDescent="0.35">
      <c r="B26" s="40" t="s">
        <v>71</v>
      </c>
      <c r="C26" s="38">
        <f>C5</f>
        <v>300</v>
      </c>
      <c r="D26" s="38">
        <f>D5</f>
        <v>320</v>
      </c>
      <c r="E26" s="38" t="s">
        <v>61</v>
      </c>
      <c r="F26" s="38">
        <v>0.22</v>
      </c>
    </row>
    <row r="27" spans="2:12" x14ac:dyDescent="0.3">
      <c r="B27" s="38" t="s">
        <v>2</v>
      </c>
      <c r="D27" s="38">
        <f>D7-C7+D5</f>
        <v>480</v>
      </c>
      <c r="E27" s="38" t="s">
        <v>95</v>
      </c>
      <c r="F27" s="38">
        <v>0.03</v>
      </c>
    </row>
    <row r="28" spans="2:12" x14ac:dyDescent="0.3">
      <c r="B28" s="38" t="s">
        <v>47</v>
      </c>
      <c r="D28" s="38">
        <f>D6-C6</f>
        <v>40</v>
      </c>
      <c r="H28" s="61" t="s">
        <v>124</v>
      </c>
      <c r="I28" s="61" t="s">
        <v>125</v>
      </c>
      <c r="J28" s="61" t="s">
        <v>126</v>
      </c>
      <c r="K28" s="61" t="s">
        <v>128</v>
      </c>
    </row>
    <row r="29" spans="2:12" x14ac:dyDescent="0.3">
      <c r="B29" s="38" t="s">
        <v>4</v>
      </c>
      <c r="C29" s="44">
        <f>C25+C26</f>
        <v>818</v>
      </c>
      <c r="D29" s="44">
        <f>D25+D26-D27-D28</f>
        <v>360</v>
      </c>
      <c r="H29" s="38">
        <f>D29*(1+F27)</f>
        <v>370.8</v>
      </c>
      <c r="I29" s="38">
        <f>H29/(F26-F27)</f>
        <v>1951.578947368421</v>
      </c>
      <c r="J29" s="38">
        <f>I29/(1+F26)</f>
        <v>1599.6548748921484</v>
      </c>
      <c r="K29" s="38">
        <f>SUM(J29:J30)</f>
        <v>1894.7368421052631</v>
      </c>
      <c r="L29" s="61" t="s">
        <v>129</v>
      </c>
    </row>
    <row r="30" spans="2:12" x14ac:dyDescent="0.3">
      <c r="I30" s="61" t="s">
        <v>127</v>
      </c>
      <c r="J30" s="38">
        <f>D29/(1+F26)</f>
        <v>295.08196721311475</v>
      </c>
    </row>
    <row r="31" spans="2:12" x14ac:dyDescent="0.3">
      <c r="B31" s="48" t="s">
        <v>88</v>
      </c>
      <c r="C31" s="49" t="s">
        <v>35</v>
      </c>
    </row>
    <row r="32" spans="2:12" x14ac:dyDescent="0.3">
      <c r="B32" s="48" t="s">
        <v>89</v>
      </c>
      <c r="C32" s="49" t="s">
        <v>92</v>
      </c>
    </row>
    <row r="33" spans="2:3" x14ac:dyDescent="0.3">
      <c r="B33" s="48" t="s">
        <v>90</v>
      </c>
      <c r="C33" s="49" t="s">
        <v>93</v>
      </c>
    </row>
    <row r="34" spans="2:3" x14ac:dyDescent="0.3">
      <c r="B34" s="48" t="s">
        <v>91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268CF-DF5F-440B-BEEE-6AA46C9D5260}">
  <dimension ref="B1:I9"/>
  <sheetViews>
    <sheetView workbookViewId="0">
      <selection activeCell="B19" sqref="B19"/>
    </sheetView>
  </sheetViews>
  <sheetFormatPr defaultRowHeight="15.6" x14ac:dyDescent="0.3"/>
  <cols>
    <col min="2" max="2" width="26.296875" customWidth="1"/>
    <col min="3" max="3" width="11.19921875" customWidth="1"/>
  </cols>
  <sheetData>
    <row r="1" spans="2:9" ht="16.2" thickBot="1" x14ac:dyDescent="0.35"/>
    <row r="2" spans="2:9" ht="47.4" thickBot="1" x14ac:dyDescent="0.5">
      <c r="B2" s="4"/>
      <c r="C2" s="5" t="s">
        <v>113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114</v>
      </c>
    </row>
    <row r="3" spans="2:9" ht="24" thickBot="1" x14ac:dyDescent="0.5">
      <c r="B3" s="6" t="s">
        <v>17</v>
      </c>
      <c r="C3" s="6"/>
      <c r="D3" s="6">
        <v>6</v>
      </c>
      <c r="E3" s="6">
        <v>12</v>
      </c>
      <c r="F3" s="6">
        <v>15</v>
      </c>
      <c r="G3" s="6">
        <v>15</v>
      </c>
      <c r="H3" s="6">
        <v>15</v>
      </c>
      <c r="I3" s="6"/>
    </row>
    <row r="4" spans="2:9" ht="24" thickBot="1" x14ac:dyDescent="0.5">
      <c r="B4" s="7" t="s">
        <v>18</v>
      </c>
      <c r="C4" s="7"/>
      <c r="D4" s="7">
        <v>21</v>
      </c>
      <c r="E4" s="7">
        <v>22</v>
      </c>
      <c r="F4" s="7">
        <v>24</v>
      </c>
      <c r="G4" s="7">
        <v>24</v>
      </c>
      <c r="H4" s="7">
        <v>24</v>
      </c>
      <c r="I4" s="7"/>
    </row>
    <row r="5" spans="2:9" ht="24" thickBot="1" x14ac:dyDescent="0.5">
      <c r="B5" s="7" t="s">
        <v>19</v>
      </c>
      <c r="C5" s="7"/>
      <c r="D5" s="7">
        <v>5</v>
      </c>
      <c r="E5" s="7">
        <v>7</v>
      </c>
      <c r="F5" s="7">
        <v>10</v>
      </c>
      <c r="G5" s="7">
        <v>12</v>
      </c>
      <c r="H5" s="7">
        <v>13</v>
      </c>
      <c r="I5" s="7"/>
    </row>
    <row r="6" spans="2:9" ht="24" thickBot="1" x14ac:dyDescent="0.5">
      <c r="B6" s="4" t="s">
        <v>20</v>
      </c>
      <c r="C6" s="4"/>
      <c r="D6" s="4">
        <v>18</v>
      </c>
      <c r="E6" s="4">
        <v>22</v>
      </c>
      <c r="F6" s="4">
        <v>24</v>
      </c>
      <c r="G6" s="4">
        <v>25</v>
      </c>
      <c r="H6" s="4">
        <v>30</v>
      </c>
      <c r="I6" s="4"/>
    </row>
    <row r="7" spans="2:9" ht="24" thickBot="1" x14ac:dyDescent="0.5">
      <c r="B7" s="8" t="s">
        <v>3</v>
      </c>
      <c r="C7" s="7"/>
      <c r="D7" s="7"/>
      <c r="E7" s="7"/>
      <c r="F7" s="7"/>
      <c r="G7" s="7"/>
      <c r="H7" s="7"/>
      <c r="I7" s="7"/>
    </row>
    <row r="8" spans="2:9" ht="24" thickBot="1" x14ac:dyDescent="0.5">
      <c r="B8" s="8" t="s">
        <v>21</v>
      </c>
      <c r="C8" s="7"/>
      <c r="D8" s="7"/>
      <c r="E8" s="7"/>
      <c r="F8" s="7"/>
      <c r="G8" s="7"/>
      <c r="H8" s="7"/>
      <c r="I8" s="7"/>
    </row>
    <row r="9" spans="2:9" ht="24" thickBot="1" x14ac:dyDescent="0.5">
      <c r="B9" s="8" t="s">
        <v>115</v>
      </c>
      <c r="C9" s="7"/>
      <c r="D9" s="7"/>
      <c r="E9" s="7"/>
      <c r="F9" s="7"/>
      <c r="G9" s="7"/>
      <c r="H9" s="7"/>
      <c r="I9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C0803-90F0-4474-9D12-E73A3B942C0F}">
  <dimension ref="A2:D19"/>
  <sheetViews>
    <sheetView workbookViewId="0">
      <selection activeCell="A16" sqref="A16"/>
    </sheetView>
  </sheetViews>
  <sheetFormatPr defaultRowHeight="15.6" x14ac:dyDescent="0.3"/>
  <cols>
    <col min="2" max="2" width="80.5" customWidth="1"/>
  </cols>
  <sheetData>
    <row r="2" spans="1:4" ht="22.8" x14ac:dyDescent="0.4">
      <c r="B2" s="9"/>
      <c r="C2" s="10" t="s">
        <v>12</v>
      </c>
      <c r="D2" s="10" t="s">
        <v>22</v>
      </c>
    </row>
    <row r="3" spans="1:4" ht="21" x14ac:dyDescent="0.4">
      <c r="B3" s="11" t="s">
        <v>23</v>
      </c>
      <c r="C3" s="12">
        <v>125</v>
      </c>
      <c r="D3" s="12">
        <v>160</v>
      </c>
    </row>
    <row r="4" spans="1:4" ht="21" x14ac:dyDescent="0.4">
      <c r="B4" s="11" t="s">
        <v>24</v>
      </c>
      <c r="C4" s="12">
        <v>40</v>
      </c>
      <c r="D4" s="12">
        <v>60</v>
      </c>
    </row>
    <row r="5" spans="1:4" ht="21" x14ac:dyDescent="0.4">
      <c r="B5" s="11" t="s">
        <v>25</v>
      </c>
      <c r="C5" s="12">
        <v>25</v>
      </c>
      <c r="D5" s="12">
        <v>36</v>
      </c>
    </row>
    <row r="6" spans="1:4" ht="21" x14ac:dyDescent="0.4">
      <c r="B6" s="11" t="s">
        <v>26</v>
      </c>
      <c r="C6" s="12">
        <v>5</v>
      </c>
      <c r="D6" s="12">
        <v>8</v>
      </c>
    </row>
    <row r="7" spans="1:4" ht="21" x14ac:dyDescent="0.4">
      <c r="B7" s="11" t="s">
        <v>27</v>
      </c>
      <c r="C7" s="12">
        <v>30</v>
      </c>
      <c r="D7" s="12">
        <v>40</v>
      </c>
    </row>
    <row r="8" spans="1:4" ht="21" x14ac:dyDescent="0.4">
      <c r="B8" s="11" t="s">
        <v>28</v>
      </c>
      <c r="C8" s="13">
        <v>0.35</v>
      </c>
      <c r="D8" s="13">
        <v>0.35</v>
      </c>
    </row>
    <row r="10" spans="1:4" ht="21" x14ac:dyDescent="0.4">
      <c r="A10" t="s">
        <v>102</v>
      </c>
      <c r="B10" s="11" t="s">
        <v>0</v>
      </c>
    </row>
    <row r="11" spans="1:4" ht="21" x14ac:dyDescent="0.4">
      <c r="B11" s="11" t="s">
        <v>29</v>
      </c>
    </row>
    <row r="12" spans="1:4" ht="21" x14ac:dyDescent="0.4">
      <c r="B12" s="11" t="s">
        <v>30</v>
      </c>
    </row>
    <row r="14" spans="1:4" ht="21" x14ac:dyDescent="0.4">
      <c r="B14" s="11"/>
    </row>
    <row r="15" spans="1:4" ht="21" x14ac:dyDescent="0.4">
      <c r="A15" t="s">
        <v>103</v>
      </c>
      <c r="B15" s="11" t="s">
        <v>30</v>
      </c>
    </row>
    <row r="16" spans="1:4" ht="21" x14ac:dyDescent="0.4">
      <c r="B16" s="11" t="s">
        <v>33</v>
      </c>
    </row>
    <row r="17" spans="2:2" ht="21" x14ac:dyDescent="0.4">
      <c r="B17" s="11" t="s">
        <v>34</v>
      </c>
    </row>
    <row r="18" spans="2:2" x14ac:dyDescent="0.3">
      <c r="B18" t="s">
        <v>35</v>
      </c>
    </row>
    <row r="19" spans="2:2" ht="21" x14ac:dyDescent="0.4">
      <c r="B19" s="11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56EE-23C5-4FE3-B3F1-EA2E3F4F46D5}">
  <dimension ref="A1:M43"/>
  <sheetViews>
    <sheetView topLeftCell="A10" zoomScale="85" zoomScaleNormal="85" workbookViewId="0">
      <selection activeCell="B23" sqref="B23"/>
    </sheetView>
  </sheetViews>
  <sheetFormatPr defaultRowHeight="15.6" x14ac:dyDescent="0.3"/>
  <cols>
    <col min="2" max="2" width="19.69921875" customWidth="1"/>
  </cols>
  <sheetData>
    <row r="1" spans="2:13" x14ac:dyDescent="0.3">
      <c r="B1" t="s">
        <v>46</v>
      </c>
    </row>
    <row r="2" spans="2:13" ht="21" customHeight="1" x14ac:dyDescent="0.4">
      <c r="B2" s="11"/>
      <c r="D2" s="62" t="s">
        <v>37</v>
      </c>
      <c r="E2" s="62"/>
      <c r="F2" s="62"/>
      <c r="G2" s="62"/>
      <c r="H2" s="62"/>
      <c r="I2" s="62"/>
      <c r="J2" s="62"/>
      <c r="K2" s="62"/>
      <c r="L2" s="62"/>
      <c r="M2" s="62"/>
    </row>
    <row r="3" spans="2:13" ht="21" x14ac:dyDescent="0.4">
      <c r="B3" s="14"/>
      <c r="C3" s="23">
        <v>0</v>
      </c>
      <c r="D3" s="15">
        <v>1</v>
      </c>
      <c r="E3" s="15">
        <v>2</v>
      </c>
      <c r="F3" s="15">
        <f>E3+1</f>
        <v>3</v>
      </c>
      <c r="G3" s="15">
        <f t="shared" ref="G3:M3" si="0">F3+1</f>
        <v>4</v>
      </c>
      <c r="H3" s="15">
        <f t="shared" si="0"/>
        <v>5</v>
      </c>
      <c r="I3" s="15">
        <f t="shared" si="0"/>
        <v>6</v>
      </c>
      <c r="J3" s="15">
        <f t="shared" si="0"/>
        <v>7</v>
      </c>
      <c r="K3" s="15">
        <f t="shared" si="0"/>
        <v>8</v>
      </c>
      <c r="L3" s="15">
        <f t="shared" si="0"/>
        <v>9</v>
      </c>
      <c r="M3" s="15">
        <f t="shared" si="0"/>
        <v>10</v>
      </c>
    </row>
    <row r="4" spans="2:13" ht="21" x14ac:dyDescent="0.4">
      <c r="B4" s="16" t="s">
        <v>38</v>
      </c>
      <c r="D4" s="17">
        <v>30000</v>
      </c>
      <c r="E4" s="17">
        <v>30000</v>
      </c>
      <c r="F4" s="17">
        <v>30000</v>
      </c>
      <c r="G4" s="17">
        <v>30000</v>
      </c>
      <c r="H4" s="17">
        <v>30000</v>
      </c>
      <c r="I4" s="17">
        <v>30000</v>
      </c>
      <c r="J4" s="17">
        <v>30000</v>
      </c>
      <c r="K4" s="17">
        <v>30000</v>
      </c>
      <c r="L4" s="17">
        <v>30000</v>
      </c>
      <c r="M4" s="17">
        <v>30000</v>
      </c>
    </row>
    <row r="5" spans="2:13" ht="21" x14ac:dyDescent="0.4">
      <c r="B5" s="14" t="s">
        <v>42</v>
      </c>
      <c r="D5" s="19">
        <v>18000</v>
      </c>
      <c r="E5" s="19">
        <v>18000</v>
      </c>
      <c r="F5" s="19">
        <v>18000</v>
      </c>
      <c r="G5" s="19">
        <v>18000</v>
      </c>
      <c r="H5" s="19">
        <v>18000</v>
      </c>
      <c r="I5" s="19">
        <v>18000</v>
      </c>
      <c r="J5" s="19">
        <v>18000</v>
      </c>
      <c r="K5" s="19">
        <v>18000</v>
      </c>
      <c r="L5" s="19">
        <v>18000</v>
      </c>
      <c r="M5" s="19">
        <v>18000</v>
      </c>
    </row>
    <row r="6" spans="2:13" ht="21" x14ac:dyDescent="0.4">
      <c r="B6" s="16" t="s">
        <v>43</v>
      </c>
      <c r="D6" s="18" t="s">
        <v>39</v>
      </c>
      <c r="E6" s="17">
        <v>12000</v>
      </c>
      <c r="F6" s="17">
        <v>12000</v>
      </c>
      <c r="G6" s="17">
        <v>12000</v>
      </c>
      <c r="H6" s="17">
        <v>12000</v>
      </c>
      <c r="I6" s="17">
        <v>12000</v>
      </c>
      <c r="J6" s="17">
        <v>12000</v>
      </c>
      <c r="K6" s="17">
        <v>12000</v>
      </c>
      <c r="L6" s="17">
        <v>12000</v>
      </c>
      <c r="M6" s="17">
        <v>12000</v>
      </c>
    </row>
    <row r="7" spans="2:13" ht="21" x14ac:dyDescent="0.4">
      <c r="B7" s="11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2:13" ht="21" x14ac:dyDescent="0.4">
      <c r="B8" s="11" t="s">
        <v>44</v>
      </c>
      <c r="D8" s="21">
        <v>2000</v>
      </c>
      <c r="E8" s="21">
        <v>2000</v>
      </c>
      <c r="F8" s="21">
        <v>2000</v>
      </c>
      <c r="G8" s="21">
        <v>2000</v>
      </c>
      <c r="H8" s="21">
        <v>2000</v>
      </c>
      <c r="I8" s="21">
        <v>2000</v>
      </c>
      <c r="J8" s="21">
        <v>2000</v>
      </c>
      <c r="K8" s="21">
        <v>2000</v>
      </c>
      <c r="L8" s="21">
        <v>2000</v>
      </c>
      <c r="M8" s="21">
        <v>2000</v>
      </c>
    </row>
    <row r="9" spans="2:13" ht="21" x14ac:dyDescent="0.4">
      <c r="B9" s="14" t="s">
        <v>25</v>
      </c>
      <c r="D9" s="19">
        <v>2500</v>
      </c>
      <c r="E9" s="19">
        <v>2500</v>
      </c>
      <c r="F9" s="19">
        <v>2500</v>
      </c>
      <c r="G9" s="19">
        <v>2500</v>
      </c>
      <c r="H9" s="19">
        <v>2500</v>
      </c>
      <c r="I9" s="19">
        <v>2500</v>
      </c>
      <c r="J9" s="19">
        <v>2500</v>
      </c>
      <c r="K9" s="19">
        <v>2500</v>
      </c>
      <c r="L9" s="19">
        <v>2500</v>
      </c>
      <c r="M9" s="19">
        <v>2500</v>
      </c>
    </row>
    <row r="10" spans="2:13" ht="21" x14ac:dyDescent="0.4">
      <c r="B10" s="16" t="s">
        <v>0</v>
      </c>
      <c r="D10" s="18" t="s">
        <v>40</v>
      </c>
      <c r="E10" s="17">
        <v>7500</v>
      </c>
      <c r="F10" s="17">
        <v>7500</v>
      </c>
      <c r="G10" s="17">
        <v>7500</v>
      </c>
      <c r="H10" s="17">
        <v>7500</v>
      </c>
      <c r="I10" s="17">
        <v>7500</v>
      </c>
      <c r="J10" s="17">
        <v>7500</v>
      </c>
      <c r="K10" s="17">
        <v>7500</v>
      </c>
      <c r="L10" s="17">
        <v>7500</v>
      </c>
      <c r="M10" s="17">
        <v>7500</v>
      </c>
    </row>
    <row r="11" spans="2:13" ht="21" x14ac:dyDescent="0.4">
      <c r="B11" s="14" t="s">
        <v>1</v>
      </c>
      <c r="D11" s="19">
        <v>2625</v>
      </c>
      <c r="E11" s="19">
        <v>2625</v>
      </c>
      <c r="F11" s="19">
        <v>2625</v>
      </c>
      <c r="G11" s="19">
        <v>2625</v>
      </c>
      <c r="H11" s="19">
        <v>2625</v>
      </c>
      <c r="I11" s="19">
        <v>2625</v>
      </c>
      <c r="J11" s="19">
        <v>2625</v>
      </c>
      <c r="K11" s="19">
        <v>2625</v>
      </c>
      <c r="L11" s="19">
        <v>2625</v>
      </c>
      <c r="M11" s="19">
        <v>2625</v>
      </c>
    </row>
    <row r="12" spans="2:13" ht="21" x14ac:dyDescent="0.4">
      <c r="B12" s="16" t="s">
        <v>45</v>
      </c>
      <c r="D12" s="18" t="s">
        <v>41</v>
      </c>
      <c r="E12" s="17">
        <v>4875</v>
      </c>
      <c r="F12" s="17">
        <v>4875</v>
      </c>
      <c r="G12" s="17">
        <v>4875</v>
      </c>
      <c r="H12" s="17">
        <v>4875</v>
      </c>
      <c r="I12" s="17">
        <v>4875</v>
      </c>
      <c r="J12" s="17">
        <v>4875</v>
      </c>
      <c r="K12" s="17">
        <v>4875</v>
      </c>
      <c r="L12" s="17">
        <v>4875</v>
      </c>
      <c r="M12" s="17">
        <v>4875</v>
      </c>
    </row>
    <row r="15" spans="2:13" x14ac:dyDescent="0.3">
      <c r="B15" t="s">
        <v>48</v>
      </c>
    </row>
    <row r="16" spans="2:13" ht="21" x14ac:dyDescent="0.4">
      <c r="B16" s="11"/>
      <c r="D16" s="62" t="s">
        <v>37</v>
      </c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21" x14ac:dyDescent="0.4">
      <c r="B17" s="14"/>
      <c r="C17" s="23">
        <v>0</v>
      </c>
      <c r="D17" s="15">
        <v>1</v>
      </c>
      <c r="E17" s="15">
        <v>2</v>
      </c>
      <c r="F17" s="15">
        <f>E17+1</f>
        <v>3</v>
      </c>
      <c r="G17" s="15">
        <f t="shared" ref="G17:M17" si="1">F17+1</f>
        <v>4</v>
      </c>
      <c r="H17" s="15">
        <f t="shared" si="1"/>
        <v>5</v>
      </c>
      <c r="I17" s="15">
        <f t="shared" si="1"/>
        <v>6</v>
      </c>
      <c r="J17" s="15">
        <f t="shared" si="1"/>
        <v>7</v>
      </c>
      <c r="K17" s="15">
        <f t="shared" si="1"/>
        <v>8</v>
      </c>
      <c r="L17" s="15">
        <f t="shared" si="1"/>
        <v>9</v>
      </c>
      <c r="M17" s="15">
        <f t="shared" si="1"/>
        <v>10</v>
      </c>
    </row>
    <row r="18" spans="1:13" ht="21" x14ac:dyDescent="0.4">
      <c r="B18" s="16" t="s">
        <v>38</v>
      </c>
      <c r="D18" s="17">
        <v>30</v>
      </c>
      <c r="E18" s="17">
        <v>30</v>
      </c>
      <c r="F18" s="17">
        <v>30</v>
      </c>
      <c r="G18" s="17">
        <v>30</v>
      </c>
      <c r="H18" s="17">
        <v>30</v>
      </c>
      <c r="I18" s="17">
        <v>30</v>
      </c>
      <c r="J18" s="17">
        <v>30</v>
      </c>
      <c r="K18" s="17">
        <v>30</v>
      </c>
      <c r="L18" s="17">
        <v>30</v>
      </c>
      <c r="M18" s="17">
        <v>30</v>
      </c>
    </row>
    <row r="19" spans="1:13" ht="21" x14ac:dyDescent="0.4">
      <c r="B19" s="14" t="s">
        <v>42</v>
      </c>
      <c r="D19" s="19">
        <v>18</v>
      </c>
      <c r="E19" s="19">
        <v>18</v>
      </c>
      <c r="F19" s="19">
        <v>18</v>
      </c>
      <c r="G19" s="19">
        <v>18</v>
      </c>
      <c r="H19" s="19">
        <v>18</v>
      </c>
      <c r="I19" s="19">
        <v>18</v>
      </c>
      <c r="J19" s="19">
        <v>18</v>
      </c>
      <c r="K19" s="19">
        <v>18</v>
      </c>
      <c r="L19" s="19">
        <v>18</v>
      </c>
      <c r="M19" s="19">
        <v>18</v>
      </c>
    </row>
    <row r="20" spans="1:13" ht="21" x14ac:dyDescent="0.4">
      <c r="B20" s="16" t="s">
        <v>43</v>
      </c>
      <c r="D20" s="18">
        <v>12</v>
      </c>
      <c r="E20" s="18">
        <v>12</v>
      </c>
      <c r="F20" s="18">
        <v>12</v>
      </c>
      <c r="G20" s="18">
        <v>12</v>
      </c>
      <c r="H20" s="18">
        <v>12</v>
      </c>
      <c r="I20" s="18">
        <v>12</v>
      </c>
      <c r="J20" s="18">
        <v>12</v>
      </c>
      <c r="K20" s="18">
        <v>12</v>
      </c>
      <c r="L20" s="18">
        <v>12</v>
      </c>
      <c r="M20" s="18">
        <v>12</v>
      </c>
    </row>
    <row r="21" spans="1:13" ht="21" x14ac:dyDescent="0.4">
      <c r="B21" s="11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21" x14ac:dyDescent="0.4">
      <c r="B22" s="11" t="s">
        <v>44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21" x14ac:dyDescent="0.4">
      <c r="B23" s="14" t="s">
        <v>25</v>
      </c>
      <c r="D23" s="28">
        <v>2.5</v>
      </c>
      <c r="E23" s="28">
        <v>2.5</v>
      </c>
      <c r="F23" s="28">
        <v>2.5</v>
      </c>
      <c r="G23" s="28">
        <v>2.5</v>
      </c>
      <c r="H23" s="28">
        <v>2.5</v>
      </c>
      <c r="I23" s="28">
        <v>2.5</v>
      </c>
      <c r="J23" s="28">
        <v>2.5</v>
      </c>
      <c r="K23" s="28">
        <v>2.5</v>
      </c>
      <c r="L23" s="28">
        <v>2.5</v>
      </c>
      <c r="M23" s="28">
        <v>2.5</v>
      </c>
    </row>
    <row r="24" spans="1:13" ht="21" x14ac:dyDescent="0.4">
      <c r="B24" s="16" t="s">
        <v>0</v>
      </c>
      <c r="D24" s="30">
        <f>D20-D22-D23</f>
        <v>9.5</v>
      </c>
      <c r="E24" s="30">
        <f t="shared" ref="E24:M24" si="2">E20-E22-E23</f>
        <v>9.5</v>
      </c>
      <c r="F24" s="30">
        <f t="shared" si="2"/>
        <v>9.5</v>
      </c>
      <c r="G24" s="30">
        <f t="shared" si="2"/>
        <v>9.5</v>
      </c>
      <c r="H24" s="30">
        <f t="shared" si="2"/>
        <v>9.5</v>
      </c>
      <c r="I24" s="30">
        <f t="shared" si="2"/>
        <v>9.5</v>
      </c>
      <c r="J24" s="30">
        <f t="shared" si="2"/>
        <v>9.5</v>
      </c>
      <c r="K24" s="30">
        <f t="shared" si="2"/>
        <v>9.5</v>
      </c>
      <c r="L24" s="30">
        <f t="shared" si="2"/>
        <v>9.5</v>
      </c>
      <c r="M24" s="30">
        <f t="shared" si="2"/>
        <v>9.5</v>
      </c>
    </row>
    <row r="25" spans="1:13" ht="21" x14ac:dyDescent="0.4">
      <c r="A25">
        <v>0.35</v>
      </c>
      <c r="B25" s="14" t="s">
        <v>1</v>
      </c>
      <c r="D25" s="29">
        <f>D24*$A$25</f>
        <v>3.3249999999999997</v>
      </c>
      <c r="E25" s="29">
        <f t="shared" ref="E25:M25" si="3">E24*$A$25</f>
        <v>3.3249999999999997</v>
      </c>
      <c r="F25" s="29">
        <f t="shared" si="3"/>
        <v>3.3249999999999997</v>
      </c>
      <c r="G25" s="29">
        <f t="shared" si="3"/>
        <v>3.3249999999999997</v>
      </c>
      <c r="H25" s="29">
        <f t="shared" si="3"/>
        <v>3.3249999999999997</v>
      </c>
      <c r="I25" s="29">
        <f t="shared" si="3"/>
        <v>3.3249999999999997</v>
      </c>
      <c r="J25" s="29">
        <f t="shared" si="3"/>
        <v>3.3249999999999997</v>
      </c>
      <c r="K25" s="29">
        <f t="shared" si="3"/>
        <v>3.3249999999999997</v>
      </c>
      <c r="L25" s="29">
        <f t="shared" si="3"/>
        <v>3.3249999999999997</v>
      </c>
      <c r="M25" s="29">
        <f t="shared" si="3"/>
        <v>3.3249999999999997</v>
      </c>
    </row>
    <row r="26" spans="1:13" ht="21" x14ac:dyDescent="0.4">
      <c r="B26" s="16" t="s">
        <v>45</v>
      </c>
      <c r="D26" s="31">
        <f>D24-D25</f>
        <v>6.1750000000000007</v>
      </c>
      <c r="E26" s="31">
        <f t="shared" ref="E26:M26" si="4">E24-E25</f>
        <v>6.1750000000000007</v>
      </c>
      <c r="F26" s="31">
        <f t="shared" si="4"/>
        <v>6.1750000000000007</v>
      </c>
      <c r="G26" s="31">
        <f t="shared" si="4"/>
        <v>6.1750000000000007</v>
      </c>
      <c r="H26" s="31">
        <f t="shared" si="4"/>
        <v>6.1750000000000007</v>
      </c>
      <c r="I26" s="31">
        <f t="shared" si="4"/>
        <v>6.1750000000000007</v>
      </c>
      <c r="J26" s="31">
        <f t="shared" si="4"/>
        <v>6.1750000000000007</v>
      </c>
      <c r="K26" s="31">
        <f t="shared" si="4"/>
        <v>6.1750000000000007</v>
      </c>
      <c r="L26" s="31">
        <f t="shared" si="4"/>
        <v>6.1750000000000007</v>
      </c>
      <c r="M26" s="31">
        <f t="shared" si="4"/>
        <v>6.1750000000000007</v>
      </c>
    </row>
    <row r="28" spans="1:13" ht="21" x14ac:dyDescent="0.4">
      <c r="B28" s="25" t="s">
        <v>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2"/>
    </row>
    <row r="29" spans="1:13" ht="21" x14ac:dyDescent="0.4">
      <c r="B29" s="25" t="s">
        <v>47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3">
      <c r="A30" t="s">
        <v>116</v>
      </c>
    </row>
    <row r="31" spans="1:13" x14ac:dyDescent="0.3">
      <c r="B31" t="s">
        <v>2</v>
      </c>
      <c r="C31" s="53"/>
    </row>
    <row r="33" spans="1:13" x14ac:dyDescent="0.3">
      <c r="B33" t="s">
        <v>49</v>
      </c>
    </row>
    <row r="34" spans="1:13" x14ac:dyDescent="0.3">
      <c r="B34" t="s">
        <v>50</v>
      </c>
    </row>
    <row r="35" spans="1:13" x14ac:dyDescent="0.3">
      <c r="B35" t="s">
        <v>51</v>
      </c>
    </row>
    <row r="36" spans="1:13" x14ac:dyDescent="0.3">
      <c r="B36" t="s">
        <v>34</v>
      </c>
    </row>
    <row r="37" spans="1:13" x14ac:dyDescent="0.3">
      <c r="B37" s="22" t="s">
        <v>52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x14ac:dyDescent="0.3">
      <c r="A38" t="s">
        <v>104</v>
      </c>
      <c r="B38" t="s">
        <v>4</v>
      </c>
    </row>
    <row r="40" spans="1:13" x14ac:dyDescent="0.3">
      <c r="B40" t="s">
        <v>7</v>
      </c>
      <c r="C40">
        <v>0.14000000000000001</v>
      </c>
    </row>
    <row r="41" spans="1:13" x14ac:dyDescent="0.3">
      <c r="A41" t="s">
        <v>103</v>
      </c>
      <c r="B41" t="s">
        <v>53</v>
      </c>
      <c r="C41" s="1">
        <f>NPV(C40,D38:M38)+C38</f>
        <v>0</v>
      </c>
      <c r="D41" t="s">
        <v>54</v>
      </c>
    </row>
    <row r="42" spans="1:13" x14ac:dyDescent="0.3">
      <c r="B42" t="s">
        <v>55</v>
      </c>
      <c r="C42" s="2" t="e">
        <f>IRR(C38:M38)</f>
        <v>#NUM!</v>
      </c>
    </row>
    <row r="43" spans="1:13" x14ac:dyDescent="0.3">
      <c r="C43" t="s">
        <v>56</v>
      </c>
    </row>
  </sheetData>
  <mergeCells count="2">
    <mergeCell ref="D2:M2"/>
    <mergeCell ref="D16:M1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167CC-2D70-4E42-96D8-F6E9CAD077B1}">
  <dimension ref="B1:F10"/>
  <sheetViews>
    <sheetView zoomScale="115" zoomScaleNormal="115" workbookViewId="0">
      <selection activeCell="B11" sqref="B11"/>
    </sheetView>
  </sheetViews>
  <sheetFormatPr defaultRowHeight="15.6" x14ac:dyDescent="0.3"/>
  <cols>
    <col min="2" max="2" width="35.09765625" customWidth="1"/>
    <col min="3" max="3" width="19.296875" bestFit="1" customWidth="1"/>
  </cols>
  <sheetData>
    <row r="1" spans="2:6" ht="16.2" thickBot="1" x14ac:dyDescent="0.35"/>
    <row r="2" spans="2:6" ht="26.4" thickBot="1" x14ac:dyDescent="0.35">
      <c r="B2" s="32" t="s">
        <v>57</v>
      </c>
      <c r="C2" s="32">
        <v>1</v>
      </c>
      <c r="D2" s="32">
        <v>2</v>
      </c>
      <c r="E2" s="32">
        <v>3</v>
      </c>
      <c r="F2" s="34">
        <v>4</v>
      </c>
    </row>
    <row r="3" spans="2:6" ht="27" thickTop="1" thickBot="1" x14ac:dyDescent="0.35">
      <c r="B3" s="33" t="s">
        <v>58</v>
      </c>
      <c r="C3" s="33">
        <v>50</v>
      </c>
      <c r="D3" s="33">
        <v>100</v>
      </c>
      <c r="E3" s="33">
        <v>105</v>
      </c>
    </row>
    <row r="4" spans="2:6" ht="25.8" x14ac:dyDescent="0.3">
      <c r="B4" s="35" t="s">
        <v>62</v>
      </c>
      <c r="C4" s="35"/>
      <c r="D4" s="35"/>
      <c r="E4" s="35"/>
    </row>
    <row r="5" spans="2:6" ht="25.8" x14ac:dyDescent="0.3">
      <c r="B5" s="35"/>
      <c r="C5" s="35"/>
      <c r="D5" s="35"/>
      <c r="E5" s="35"/>
    </row>
    <row r="6" spans="2:6" x14ac:dyDescent="0.3">
      <c r="E6" t="s">
        <v>59</v>
      </c>
      <c r="F6">
        <v>3.5000000000000003E-2</v>
      </c>
    </row>
    <row r="7" spans="2:6" x14ac:dyDescent="0.3">
      <c r="E7" t="s">
        <v>7</v>
      </c>
      <c r="F7">
        <v>0.1</v>
      </c>
    </row>
    <row r="8" spans="2:6" x14ac:dyDescent="0.3">
      <c r="B8" s="36" t="s">
        <v>105</v>
      </c>
    </row>
    <row r="9" spans="2:6" x14ac:dyDescent="0.3">
      <c r="B9" t="s">
        <v>106</v>
      </c>
    </row>
    <row r="10" spans="2:6" x14ac:dyDescent="0.3">
      <c r="B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E6919-94C1-4970-A2AD-1CF1181FC972}">
  <dimension ref="A1:F43"/>
  <sheetViews>
    <sheetView topLeftCell="A16" zoomScaleNormal="100" workbookViewId="0">
      <selection activeCell="B28" sqref="B28"/>
    </sheetView>
  </sheetViews>
  <sheetFormatPr defaultRowHeight="15.6" x14ac:dyDescent="0.3"/>
  <cols>
    <col min="1" max="1" width="8.796875" style="38"/>
    <col min="2" max="2" width="45.796875" style="38" customWidth="1"/>
    <col min="3" max="3" width="19.5" style="38" customWidth="1"/>
    <col min="4" max="4" width="14.296875" style="38" customWidth="1"/>
    <col min="5" max="16384" width="8.796875" style="38"/>
  </cols>
  <sheetData>
    <row r="1" spans="1:4" ht="16.2" thickBot="1" x14ac:dyDescent="0.35">
      <c r="B1" s="38" t="s">
        <v>75</v>
      </c>
    </row>
    <row r="2" spans="1:4" ht="47.4" thickBot="1" x14ac:dyDescent="0.35">
      <c r="B2" s="39" t="s">
        <v>66</v>
      </c>
      <c r="C2" s="39" t="s">
        <v>67</v>
      </c>
      <c r="D2" s="39" t="s">
        <v>68</v>
      </c>
    </row>
    <row r="3" spans="1:4" ht="24" thickBot="1" x14ac:dyDescent="0.35">
      <c r="B3" s="40" t="s">
        <v>69</v>
      </c>
      <c r="C3" s="41">
        <v>3000</v>
      </c>
      <c r="D3" s="41">
        <v>3200</v>
      </c>
    </row>
    <row r="4" spans="1:4" ht="24" thickBot="1" x14ac:dyDescent="0.35">
      <c r="B4" s="40" t="s">
        <v>70</v>
      </c>
      <c r="C4" s="41">
        <v>1960</v>
      </c>
      <c r="D4" s="41">
        <v>2080</v>
      </c>
    </row>
    <row r="5" spans="1:4" ht="24" thickBot="1" x14ac:dyDescent="0.35">
      <c r="B5" s="40" t="s">
        <v>71</v>
      </c>
      <c r="C5" s="40">
        <v>300</v>
      </c>
      <c r="D5" s="40">
        <v>320</v>
      </c>
    </row>
    <row r="6" spans="1:4" ht="24" thickBot="1" x14ac:dyDescent="0.35">
      <c r="B6" s="40" t="s">
        <v>72</v>
      </c>
      <c r="C6" s="40">
        <v>840</v>
      </c>
      <c r="D6" s="40">
        <v>880</v>
      </c>
    </row>
    <row r="7" spans="1:4" ht="24" thickBot="1" x14ac:dyDescent="0.35">
      <c r="B7" s="40" t="s">
        <v>73</v>
      </c>
      <c r="C7" s="40">
        <v>760</v>
      </c>
      <c r="D7" s="40">
        <v>920</v>
      </c>
    </row>
    <row r="9" spans="1:4" ht="24" thickBot="1" x14ac:dyDescent="0.35">
      <c r="B9" s="42" t="s">
        <v>74</v>
      </c>
    </row>
    <row r="10" spans="1:4" ht="24" thickBot="1" x14ac:dyDescent="0.35">
      <c r="B10" s="40" t="s">
        <v>69</v>
      </c>
      <c r="C10" s="41">
        <v>3000</v>
      </c>
      <c r="D10" s="41">
        <v>3200</v>
      </c>
    </row>
    <row r="11" spans="1:4" ht="24" thickBot="1" x14ac:dyDescent="0.35">
      <c r="B11" s="40" t="s">
        <v>70</v>
      </c>
      <c r="C11" s="41">
        <v>1960</v>
      </c>
      <c r="D11" s="41">
        <v>2080</v>
      </c>
    </row>
    <row r="12" spans="1:4" ht="24" thickBot="1" x14ac:dyDescent="0.35">
      <c r="B12" s="40" t="s">
        <v>71</v>
      </c>
      <c r="C12" s="40">
        <v>300</v>
      </c>
      <c r="D12" s="40">
        <v>320</v>
      </c>
    </row>
    <row r="13" spans="1:4" ht="23.4" x14ac:dyDescent="0.3">
      <c r="A13" s="49" t="s">
        <v>77</v>
      </c>
      <c r="B13" s="43" t="s">
        <v>76</v>
      </c>
      <c r="C13" s="54"/>
      <c r="D13" s="54"/>
    </row>
    <row r="14" spans="1:4" ht="23.4" x14ac:dyDescent="0.3">
      <c r="A14" s="49">
        <v>0.3</v>
      </c>
      <c r="B14" s="43" t="s">
        <v>29</v>
      </c>
      <c r="C14" s="49"/>
      <c r="D14" s="49"/>
    </row>
    <row r="15" spans="1:4" ht="23.4" x14ac:dyDescent="0.3">
      <c r="B15" s="43" t="s">
        <v>30</v>
      </c>
      <c r="C15" s="54"/>
      <c r="D15" s="54"/>
    </row>
    <row r="18" spans="2:6" ht="23.4" x14ac:dyDescent="0.3">
      <c r="B18" s="42" t="s">
        <v>78</v>
      </c>
    </row>
    <row r="19" spans="2:6" ht="23.4" x14ac:dyDescent="0.3">
      <c r="B19" s="45" t="s">
        <v>81</v>
      </c>
      <c r="D19" s="46" t="s">
        <v>82</v>
      </c>
      <c r="F19" s="46" t="s">
        <v>83</v>
      </c>
    </row>
    <row r="20" spans="2:6" ht="23.4" x14ac:dyDescent="0.3">
      <c r="B20" s="43" t="s">
        <v>79</v>
      </c>
      <c r="C20" s="38">
        <v>880</v>
      </c>
      <c r="D20" s="38" t="s">
        <v>85</v>
      </c>
      <c r="E20" s="49"/>
      <c r="F20" s="49"/>
    </row>
    <row r="21" spans="2:6" ht="23.4" x14ac:dyDescent="0.3">
      <c r="B21" s="43" t="s">
        <v>80</v>
      </c>
      <c r="C21" s="38">
        <v>920</v>
      </c>
    </row>
    <row r="24" spans="2:6" x14ac:dyDescent="0.3">
      <c r="B24" s="38" t="s">
        <v>3</v>
      </c>
      <c r="C24" s="49"/>
      <c r="D24" s="49"/>
    </row>
    <row r="25" spans="2:6" x14ac:dyDescent="0.3">
      <c r="B25" s="38" t="s">
        <v>47</v>
      </c>
      <c r="C25" s="49"/>
      <c r="D25" s="49"/>
    </row>
    <row r="27" spans="2:6" x14ac:dyDescent="0.3">
      <c r="B27" s="47" t="s">
        <v>108</v>
      </c>
      <c r="C27" s="49"/>
      <c r="D27" s="49"/>
    </row>
    <row r="28" spans="2:6" x14ac:dyDescent="0.3">
      <c r="B28" s="61" t="s">
        <v>120</v>
      </c>
      <c r="C28" s="49"/>
      <c r="D28" s="49"/>
    </row>
    <row r="29" spans="2:6" x14ac:dyDescent="0.3">
      <c r="B29" s="61" t="s">
        <v>119</v>
      </c>
      <c r="C29" s="49"/>
      <c r="D29" s="49"/>
    </row>
    <row r="30" spans="2:6" x14ac:dyDescent="0.3">
      <c r="B30" s="61" t="s">
        <v>121</v>
      </c>
      <c r="C30" s="49"/>
      <c r="D30" s="49"/>
    </row>
    <row r="31" spans="2:6" x14ac:dyDescent="0.3">
      <c r="B31" s="61" t="s">
        <v>122</v>
      </c>
      <c r="C31" s="49"/>
      <c r="D31" s="49"/>
    </row>
    <row r="33" spans="2:6" ht="23.4" x14ac:dyDescent="0.3">
      <c r="B33" s="42" t="s">
        <v>86</v>
      </c>
      <c r="F33" s="47" t="s">
        <v>94</v>
      </c>
    </row>
    <row r="34" spans="2:6" ht="24" thickBot="1" x14ac:dyDescent="0.35">
      <c r="B34" s="43" t="s">
        <v>87</v>
      </c>
      <c r="C34" s="54"/>
      <c r="D34" s="54"/>
    </row>
    <row r="35" spans="2:6" ht="24" thickBot="1" x14ac:dyDescent="0.35">
      <c r="B35" s="40" t="s">
        <v>71</v>
      </c>
      <c r="C35" s="38">
        <f>C12</f>
        <v>300</v>
      </c>
      <c r="D35" s="38">
        <f t="shared" ref="D35" si="0">D12</f>
        <v>320</v>
      </c>
      <c r="E35" s="38" t="s">
        <v>61</v>
      </c>
      <c r="F35" s="38">
        <v>0.22</v>
      </c>
    </row>
    <row r="36" spans="2:6" x14ac:dyDescent="0.3">
      <c r="B36" s="38" t="s">
        <v>2</v>
      </c>
      <c r="C36" s="49"/>
      <c r="D36" s="49"/>
      <c r="E36" s="38" t="s">
        <v>95</v>
      </c>
      <c r="F36" s="38">
        <v>0.03</v>
      </c>
    </row>
    <row r="37" spans="2:6" x14ac:dyDescent="0.3">
      <c r="B37" s="38" t="s">
        <v>47</v>
      </c>
      <c r="C37" s="49"/>
      <c r="D37" s="49"/>
    </row>
    <row r="38" spans="2:6" x14ac:dyDescent="0.3">
      <c r="B38" s="38" t="s">
        <v>4</v>
      </c>
      <c r="C38" s="54"/>
      <c r="D38" s="54"/>
    </row>
    <row r="40" spans="2:6" x14ac:dyDescent="0.3">
      <c r="B40" s="48" t="s">
        <v>88</v>
      </c>
      <c r="C40" s="49" t="s">
        <v>35</v>
      </c>
    </row>
    <row r="41" spans="2:6" x14ac:dyDescent="0.3">
      <c r="B41" s="48" t="s">
        <v>89</v>
      </c>
      <c r="C41" s="49" t="s">
        <v>92</v>
      </c>
    </row>
    <row r="42" spans="2:6" x14ac:dyDescent="0.3">
      <c r="B42" s="48" t="s">
        <v>90</v>
      </c>
      <c r="C42" s="49" t="s">
        <v>93</v>
      </c>
    </row>
    <row r="43" spans="2:6" x14ac:dyDescent="0.3">
      <c r="B43" s="48" t="s">
        <v>91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3AD94-644F-4104-9293-5B60C07C7737}">
  <dimension ref="B4:F22"/>
  <sheetViews>
    <sheetView topLeftCell="A4" zoomScale="145" zoomScaleNormal="145" workbookViewId="0">
      <selection activeCell="D6" sqref="D6"/>
    </sheetView>
  </sheetViews>
  <sheetFormatPr defaultRowHeight="15.6" x14ac:dyDescent="0.3"/>
  <cols>
    <col min="4" max="4" width="17" customWidth="1"/>
    <col min="5" max="5" width="14.8984375" bestFit="1" customWidth="1"/>
  </cols>
  <sheetData>
    <row r="4" spans="2:6" x14ac:dyDescent="0.3">
      <c r="C4" t="s">
        <v>7</v>
      </c>
      <c r="D4">
        <v>0.1</v>
      </c>
    </row>
    <row r="5" spans="2:6" x14ac:dyDescent="0.3">
      <c r="D5" t="s">
        <v>8</v>
      </c>
      <c r="E5" t="s">
        <v>9</v>
      </c>
      <c r="F5" t="s">
        <v>11</v>
      </c>
    </row>
    <row r="6" spans="2:6" x14ac:dyDescent="0.3">
      <c r="B6" t="s">
        <v>5</v>
      </c>
      <c r="C6" t="s">
        <v>6</v>
      </c>
      <c r="D6" s="1">
        <f>NPV(D4,C7:C22)</f>
        <v>169482.24289844022</v>
      </c>
      <c r="E6" s="3">
        <f>IRR(C7:C22)</f>
        <v>0.126592920958009</v>
      </c>
      <c r="F6" s="3">
        <f>E6-D4</f>
        <v>2.6592920958008998E-2</v>
      </c>
    </row>
    <row r="7" spans="2:6" x14ac:dyDescent="0.3">
      <c r="B7">
        <v>1</v>
      </c>
      <c r="C7">
        <v>-200000</v>
      </c>
      <c r="D7" t="s">
        <v>10</v>
      </c>
      <c r="E7">
        <v>0.14000000000000001</v>
      </c>
    </row>
    <row r="8" spans="2:6" x14ac:dyDescent="0.3">
      <c r="B8">
        <v>2</v>
      </c>
      <c r="C8">
        <v>-200000</v>
      </c>
      <c r="E8" t="s">
        <v>8</v>
      </c>
    </row>
    <row r="9" spans="2:6" x14ac:dyDescent="0.3">
      <c r="B9">
        <v>3</v>
      </c>
      <c r="C9">
        <v>-200000</v>
      </c>
      <c r="E9" s="1">
        <f>NPV(E7,C7:C22)</f>
        <v>-64815.867423809308</v>
      </c>
    </row>
    <row r="10" spans="2:6" x14ac:dyDescent="0.3">
      <c r="B10">
        <v>4</v>
      </c>
      <c r="C10">
        <v>-200000</v>
      </c>
    </row>
    <row r="11" spans="2:6" x14ac:dyDescent="0.3">
      <c r="B11">
        <v>5</v>
      </c>
      <c r="C11">
        <v>-200000</v>
      </c>
    </row>
    <row r="12" spans="2:6" x14ac:dyDescent="0.3">
      <c r="B12">
        <v>6</v>
      </c>
      <c r="C12">
        <v>-200000</v>
      </c>
    </row>
    <row r="13" spans="2:6" x14ac:dyDescent="0.3">
      <c r="B13">
        <v>7</v>
      </c>
      <c r="C13">
        <v>300000</v>
      </c>
    </row>
    <row r="14" spans="2:6" x14ac:dyDescent="0.3">
      <c r="B14">
        <v>8</v>
      </c>
      <c r="C14">
        <v>300000</v>
      </c>
    </row>
    <row r="15" spans="2:6" x14ac:dyDescent="0.3">
      <c r="B15">
        <v>9</v>
      </c>
      <c r="C15">
        <v>300000</v>
      </c>
    </row>
    <row r="16" spans="2:6" x14ac:dyDescent="0.3">
      <c r="B16">
        <v>10</v>
      </c>
      <c r="C16">
        <v>300000</v>
      </c>
    </row>
    <row r="17" spans="2:3" x14ac:dyDescent="0.3">
      <c r="B17">
        <v>11</v>
      </c>
      <c r="C17">
        <v>300000</v>
      </c>
    </row>
    <row r="18" spans="2:3" x14ac:dyDescent="0.3">
      <c r="B18">
        <v>12</v>
      </c>
      <c r="C18">
        <v>300000</v>
      </c>
    </row>
    <row r="19" spans="2:3" x14ac:dyDescent="0.3">
      <c r="B19">
        <v>13</v>
      </c>
      <c r="C19">
        <v>300000</v>
      </c>
    </row>
    <row r="20" spans="2:3" x14ac:dyDescent="0.3">
      <c r="B20">
        <v>14</v>
      </c>
      <c r="C20">
        <v>300000</v>
      </c>
    </row>
    <row r="21" spans="2:3" x14ac:dyDescent="0.3">
      <c r="B21">
        <v>15</v>
      </c>
      <c r="C21">
        <v>300000</v>
      </c>
    </row>
    <row r="22" spans="2:3" x14ac:dyDescent="0.3">
      <c r="B22">
        <v>16</v>
      </c>
      <c r="C22">
        <v>300000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AAE07-7F97-4673-BC0C-2FB18C0DF9C1}">
  <dimension ref="B1:G8"/>
  <sheetViews>
    <sheetView workbookViewId="0">
      <selection activeCell="C7" sqref="C7"/>
    </sheetView>
  </sheetViews>
  <sheetFormatPr defaultRowHeight="15.6" x14ac:dyDescent="0.3"/>
  <cols>
    <col min="2" max="2" width="26.296875" customWidth="1"/>
  </cols>
  <sheetData>
    <row r="1" spans="2:7" ht="16.2" thickBot="1" x14ac:dyDescent="0.35"/>
    <row r="2" spans="2:7" ht="47.4" thickBot="1" x14ac:dyDescent="0.5">
      <c r="B2" s="4"/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</row>
    <row r="3" spans="2:7" ht="24" thickBot="1" x14ac:dyDescent="0.5">
      <c r="B3" s="6" t="s">
        <v>17</v>
      </c>
      <c r="C3" s="6">
        <v>6</v>
      </c>
      <c r="D3" s="6">
        <v>12</v>
      </c>
      <c r="E3" s="6">
        <v>15</v>
      </c>
      <c r="F3" s="6">
        <v>15</v>
      </c>
      <c r="G3" s="6">
        <v>15</v>
      </c>
    </row>
    <row r="4" spans="2:7" ht="24" thickBot="1" x14ac:dyDescent="0.5">
      <c r="B4" s="7" t="s">
        <v>18</v>
      </c>
      <c r="C4" s="7">
        <v>21</v>
      </c>
      <c r="D4" s="7">
        <v>22</v>
      </c>
      <c r="E4" s="7">
        <v>24</v>
      </c>
      <c r="F4" s="7">
        <v>24</v>
      </c>
      <c r="G4" s="7">
        <v>24</v>
      </c>
    </row>
    <row r="5" spans="2:7" ht="24" thickBot="1" x14ac:dyDescent="0.5">
      <c r="B5" s="7" t="s">
        <v>19</v>
      </c>
      <c r="C5" s="7">
        <v>5</v>
      </c>
      <c r="D5" s="7">
        <v>7</v>
      </c>
      <c r="E5" s="7">
        <v>10</v>
      </c>
      <c r="F5" s="7">
        <v>12</v>
      </c>
      <c r="G5" s="7">
        <v>13</v>
      </c>
    </row>
    <row r="6" spans="2:7" ht="24" thickBot="1" x14ac:dyDescent="0.5">
      <c r="B6" s="4" t="s">
        <v>20</v>
      </c>
      <c r="C6" s="4">
        <v>18</v>
      </c>
      <c r="D6" s="4">
        <v>22</v>
      </c>
      <c r="E6" s="4">
        <v>24</v>
      </c>
      <c r="F6" s="4">
        <v>25</v>
      </c>
      <c r="G6" s="4">
        <v>30</v>
      </c>
    </row>
    <row r="7" spans="2:7" ht="23.4" x14ac:dyDescent="0.45">
      <c r="B7" s="8" t="s">
        <v>3</v>
      </c>
      <c r="C7">
        <f>C3+C4+C5-C6</f>
        <v>14</v>
      </c>
      <c r="D7">
        <f t="shared" ref="D7:G7" si="0">D3+D4+D5-D6</f>
        <v>19</v>
      </c>
      <c r="E7">
        <f t="shared" si="0"/>
        <v>25</v>
      </c>
      <c r="F7">
        <f t="shared" si="0"/>
        <v>26</v>
      </c>
      <c r="G7">
        <f t="shared" si="0"/>
        <v>22</v>
      </c>
    </row>
    <row r="8" spans="2:7" ht="23.4" x14ac:dyDescent="0.45">
      <c r="B8" s="8" t="s">
        <v>21</v>
      </c>
      <c r="C8">
        <f>C7</f>
        <v>14</v>
      </c>
      <c r="D8">
        <f>D7-C7</f>
        <v>5</v>
      </c>
      <c r="E8">
        <f t="shared" ref="E8:G8" si="1">E7-D7</f>
        <v>6</v>
      </c>
      <c r="F8">
        <f t="shared" si="1"/>
        <v>1</v>
      </c>
      <c r="G8">
        <f t="shared" si="1"/>
        <v>-4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79D5-5F9C-4F18-9D5B-93A2045AD542}">
  <dimension ref="B1:D19"/>
  <sheetViews>
    <sheetView workbookViewId="0">
      <selection activeCell="B12" sqref="B12"/>
    </sheetView>
  </sheetViews>
  <sheetFormatPr defaultRowHeight="15.6" x14ac:dyDescent="0.3"/>
  <cols>
    <col min="2" max="2" width="80.5" customWidth="1"/>
  </cols>
  <sheetData>
    <row r="1" spans="2:4" x14ac:dyDescent="0.3">
      <c r="B1" t="s">
        <v>31</v>
      </c>
    </row>
    <row r="2" spans="2:4" ht="22.8" x14ac:dyDescent="0.4">
      <c r="B2" s="9"/>
      <c r="C2" s="10" t="s">
        <v>12</v>
      </c>
      <c r="D2" s="10" t="s">
        <v>22</v>
      </c>
    </row>
    <row r="3" spans="2:4" ht="21" x14ac:dyDescent="0.4">
      <c r="B3" s="11" t="s">
        <v>23</v>
      </c>
      <c r="C3" s="12">
        <v>125</v>
      </c>
      <c r="D3" s="12">
        <v>160</v>
      </c>
    </row>
    <row r="4" spans="2:4" ht="21" x14ac:dyDescent="0.4">
      <c r="B4" s="11" t="s">
        <v>24</v>
      </c>
      <c r="C4" s="12">
        <v>40</v>
      </c>
      <c r="D4" s="12">
        <v>60</v>
      </c>
    </row>
    <row r="5" spans="2:4" ht="21" x14ac:dyDescent="0.4">
      <c r="B5" s="11" t="s">
        <v>25</v>
      </c>
      <c r="C5" s="12">
        <v>25</v>
      </c>
      <c r="D5" s="12">
        <v>36</v>
      </c>
    </row>
    <row r="6" spans="2:4" ht="21" x14ac:dyDescent="0.4">
      <c r="B6" s="11" t="s">
        <v>26</v>
      </c>
      <c r="C6" s="12">
        <v>5</v>
      </c>
      <c r="D6" s="12">
        <v>8</v>
      </c>
    </row>
    <row r="7" spans="2:4" ht="21" x14ac:dyDescent="0.4">
      <c r="B7" s="11" t="s">
        <v>27</v>
      </c>
      <c r="C7" s="12">
        <v>30</v>
      </c>
      <c r="D7" s="12">
        <v>40</v>
      </c>
    </row>
    <row r="8" spans="2:4" ht="21" x14ac:dyDescent="0.4">
      <c r="B8" s="11" t="s">
        <v>28</v>
      </c>
      <c r="C8" s="13">
        <v>0.35</v>
      </c>
      <c r="D8" s="13">
        <v>0.35</v>
      </c>
    </row>
    <row r="10" spans="2:4" ht="21" x14ac:dyDescent="0.4">
      <c r="B10" s="11" t="s">
        <v>0</v>
      </c>
      <c r="C10">
        <f>C3-C4-C5</f>
        <v>60</v>
      </c>
      <c r="D10">
        <f t="shared" ref="D10" si="0">D3-D4-D5</f>
        <v>64</v>
      </c>
    </row>
    <row r="11" spans="2:4" ht="21" x14ac:dyDescent="0.4">
      <c r="B11" s="11" t="s">
        <v>29</v>
      </c>
      <c r="C11">
        <f>C10*C8</f>
        <v>21</v>
      </c>
      <c r="D11">
        <f t="shared" ref="D11" si="1">D10*D8</f>
        <v>22.4</v>
      </c>
    </row>
    <row r="12" spans="2:4" ht="21" x14ac:dyDescent="0.4">
      <c r="B12" s="11" t="s">
        <v>30</v>
      </c>
      <c r="C12">
        <f>C10-C11</f>
        <v>39</v>
      </c>
      <c r="D12">
        <f t="shared" ref="D12" si="2">D10-D11</f>
        <v>41.6</v>
      </c>
    </row>
    <row r="14" spans="2:4" ht="21" x14ac:dyDescent="0.4">
      <c r="B14" s="11" t="s">
        <v>32</v>
      </c>
    </row>
    <row r="15" spans="2:4" ht="21" x14ac:dyDescent="0.4">
      <c r="B15" s="11" t="s">
        <v>30</v>
      </c>
      <c r="C15">
        <f>C12</f>
        <v>39</v>
      </c>
      <c r="D15">
        <f t="shared" ref="D15" si="3">D12</f>
        <v>41.6</v>
      </c>
    </row>
    <row r="16" spans="2:4" ht="21" x14ac:dyDescent="0.4">
      <c r="B16" s="11" t="s">
        <v>33</v>
      </c>
      <c r="C16">
        <f>C5</f>
        <v>25</v>
      </c>
      <c r="D16">
        <f t="shared" ref="D16" si="4">D5</f>
        <v>36</v>
      </c>
    </row>
    <row r="17" spans="2:4" ht="21" x14ac:dyDescent="0.4">
      <c r="B17" s="11" t="s">
        <v>34</v>
      </c>
      <c r="C17">
        <f>C7</f>
        <v>30</v>
      </c>
      <c r="D17">
        <f t="shared" ref="D17" si="5">D7</f>
        <v>40</v>
      </c>
    </row>
    <row r="18" spans="2:4" x14ac:dyDescent="0.3">
      <c r="B18" t="s">
        <v>35</v>
      </c>
      <c r="C18">
        <f>C6</f>
        <v>5</v>
      </c>
      <c r="D18">
        <f t="shared" ref="D18" si="6">D6</f>
        <v>8</v>
      </c>
    </row>
    <row r="19" spans="2:4" ht="21" x14ac:dyDescent="0.4">
      <c r="B19" s="11" t="s">
        <v>36</v>
      </c>
      <c r="C19">
        <f>C15+C16-C17-C18</f>
        <v>29</v>
      </c>
      <c r="D19">
        <f t="shared" ref="D19" si="7">D15+D16-D17-D18</f>
        <v>29.599999999999994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q1 (blank)</vt:lpstr>
      <vt:lpstr>q2 (blank)</vt:lpstr>
      <vt:lpstr>q3 (blank)</vt:lpstr>
      <vt:lpstr>q4 (blank)</vt:lpstr>
      <vt:lpstr>q5 (blank)</vt:lpstr>
      <vt:lpstr>q6 (blank)</vt:lpstr>
      <vt:lpstr>q1</vt:lpstr>
      <vt:lpstr>q2</vt:lpstr>
      <vt:lpstr>q3</vt:lpstr>
      <vt:lpstr>q4</vt:lpstr>
      <vt:lpstr>q5</vt:lpstr>
      <vt:lpstr>q6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Marco Sammon</cp:lastModifiedBy>
  <dcterms:created xsi:type="dcterms:W3CDTF">2016-01-23T16:17:55Z</dcterms:created>
  <dcterms:modified xsi:type="dcterms:W3CDTF">2018-02-14T19:00:04Z</dcterms:modified>
</cp:coreProperties>
</file>